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0340" windowHeight="8100"/>
  </bookViews>
  <sheets>
    <sheet name="入力表（長時間預かり）" sheetId="8" r:id="rId1"/>
    <sheet name="入力表 (スポット利用)" sheetId="9" r:id="rId2"/>
    <sheet name="試算結果" sheetId="7" r:id="rId3"/>
  </sheets>
  <definedNames>
    <definedName name="_xlnm.Print_Area" localSheetId="2">試算結果!$A$1:$I$34</definedName>
  </definedNames>
  <calcPr calcId="145621"/>
</workbook>
</file>

<file path=xl/calcChain.xml><?xml version="1.0" encoding="utf-8"?>
<calcChain xmlns="http://schemas.openxmlformats.org/spreadsheetml/2006/main">
  <c r="G24" i="7" l="1"/>
  <c r="N36" i="9"/>
  <c r="F24" i="7"/>
  <c r="D8" i="9" l="1"/>
  <c r="B8" i="9"/>
  <c r="N29" i="9" l="1"/>
  <c r="N22" i="9"/>
  <c r="N15" i="9"/>
  <c r="N8" i="9"/>
  <c r="N5" i="9"/>
  <c r="C29" i="7" l="1"/>
  <c r="D29" i="7" s="1"/>
  <c r="C28" i="7"/>
  <c r="D28" i="7" s="1"/>
  <c r="C27" i="7"/>
  <c r="D27" i="7" s="1"/>
  <c r="C26" i="7"/>
  <c r="D26" i="7" s="1"/>
  <c r="C25" i="7"/>
  <c r="D25" i="7" s="1"/>
  <c r="C24" i="7"/>
  <c r="D24" i="7" s="1"/>
  <c r="B33" i="8" l="1"/>
  <c r="B27" i="8"/>
  <c r="B21" i="8"/>
  <c r="B15" i="8"/>
  <c r="P9" i="8"/>
  <c r="P40" i="9"/>
  <c r="H17" i="7" s="1"/>
  <c r="P39" i="9"/>
  <c r="H16" i="7" s="1"/>
  <c r="P38" i="9"/>
  <c r="H15" i="7" s="1"/>
  <c r="P37" i="9"/>
  <c r="B37" i="9"/>
  <c r="P33" i="9"/>
  <c r="G17" i="7" s="1"/>
  <c r="P32" i="9"/>
  <c r="G16" i="7" s="1"/>
  <c r="P31" i="9"/>
  <c r="G15" i="7" s="1"/>
  <c r="P30" i="9"/>
  <c r="B30" i="9"/>
  <c r="P26" i="9"/>
  <c r="F17" i="7" s="1"/>
  <c r="P25" i="9"/>
  <c r="F16" i="7" s="1"/>
  <c r="P24" i="9"/>
  <c r="F15" i="7" s="1"/>
  <c r="P23" i="9"/>
  <c r="B23" i="9"/>
  <c r="P19" i="9"/>
  <c r="E17" i="7" s="1"/>
  <c r="P18" i="9"/>
  <c r="E16" i="7" s="1"/>
  <c r="P17" i="9"/>
  <c r="E15" i="7" s="1"/>
  <c r="P16" i="9"/>
  <c r="B16" i="9"/>
  <c r="P12" i="9"/>
  <c r="C17" i="7" s="1"/>
  <c r="P11" i="9"/>
  <c r="C16" i="7" s="1"/>
  <c r="P10" i="9"/>
  <c r="C15" i="7" s="1"/>
  <c r="P9" i="9"/>
  <c r="B9" i="9"/>
  <c r="G8" i="9"/>
  <c r="P5" i="9"/>
  <c r="G5" i="9"/>
  <c r="D30" i="9" l="1"/>
  <c r="B31" i="9" s="1"/>
  <c r="D31" i="9" s="1"/>
  <c r="B32" i="9" s="1"/>
  <c r="D32" i="9" s="1"/>
  <c r="B33" i="9" s="1"/>
  <c r="Q37" i="9"/>
  <c r="H14" i="7" s="1"/>
  <c r="D37" i="9"/>
  <c r="B38" i="9" s="1"/>
  <c r="D38" i="9" s="1"/>
  <c r="B39" i="9" s="1"/>
  <c r="D39" i="9" s="1"/>
  <c r="B40" i="9" s="1"/>
  <c r="D16" i="9"/>
  <c r="B17" i="9" s="1"/>
  <c r="D17" i="9" s="1"/>
  <c r="B18" i="9" s="1"/>
  <c r="D18" i="9" s="1"/>
  <c r="B19" i="9" s="1"/>
  <c r="D9" i="9"/>
  <c r="G9" i="9" s="1"/>
  <c r="Q30" i="9"/>
  <c r="D15" i="7"/>
  <c r="B24" i="9"/>
  <c r="D24" i="9" s="1"/>
  <c r="B25" i="9" s="1"/>
  <c r="D25" i="9" s="1"/>
  <c r="B26" i="9" s="1"/>
  <c r="D23" i="9"/>
  <c r="Q16" i="9"/>
  <c r="Q23" i="9"/>
  <c r="Q9" i="9"/>
  <c r="N38" i="8"/>
  <c r="N39" i="8"/>
  <c r="B10" i="9" l="1"/>
  <c r="D10" i="9" s="1"/>
  <c r="B11" i="9" s="1"/>
  <c r="D11" i="9" s="1"/>
  <c r="B12" i="9" s="1"/>
  <c r="H18" i="7"/>
  <c r="G12" i="9"/>
  <c r="G11" i="9"/>
  <c r="G10" i="9"/>
  <c r="P15" i="8"/>
  <c r="P16" i="8"/>
  <c r="P17" i="8"/>
  <c r="P35" i="8"/>
  <c r="P34" i="8"/>
  <c r="P33" i="8"/>
  <c r="P29" i="8"/>
  <c r="P28" i="8"/>
  <c r="P27" i="8"/>
  <c r="P23" i="8"/>
  <c r="P22" i="8"/>
  <c r="P21" i="8"/>
  <c r="P11" i="8"/>
  <c r="D18" i="7" s="1"/>
  <c r="P10" i="8"/>
  <c r="P5" i="8"/>
  <c r="D10" i="7" s="1"/>
  <c r="G8" i="8"/>
  <c r="B9" i="8" s="1"/>
  <c r="G5" i="8"/>
  <c r="Q21" i="8" l="1"/>
  <c r="Q27" i="8"/>
  <c r="Q15" i="8"/>
  <c r="Q33" i="8"/>
  <c r="P39" i="8" s="1"/>
  <c r="C7" i="7"/>
  <c r="Q9" i="8"/>
  <c r="G9" i="8"/>
  <c r="D9" i="8"/>
  <c r="E8" i="7"/>
  <c r="E7" i="7"/>
  <c r="I16" i="7"/>
  <c r="H10" i="7"/>
  <c r="F8" i="7"/>
  <c r="G8" i="7"/>
  <c r="H8" i="7"/>
  <c r="F7" i="7"/>
  <c r="G7" i="7"/>
  <c r="H7" i="7"/>
  <c r="I15" i="7"/>
  <c r="G6" i="7"/>
  <c r="G10" i="7"/>
  <c r="F6" i="7"/>
  <c r="F10" i="7"/>
  <c r="D30" i="7"/>
  <c r="E6" i="7"/>
  <c r="E10" i="7"/>
  <c r="C8" i="7"/>
  <c r="C10" i="7"/>
  <c r="C6" i="7"/>
  <c r="H6" i="7"/>
  <c r="D6" i="7"/>
  <c r="D9" i="7" s="1"/>
  <c r="D11" i="7" s="1"/>
  <c r="D19" i="7" s="1"/>
  <c r="P38" i="8" l="1"/>
  <c r="I10" i="7"/>
  <c r="H5" i="7"/>
  <c r="I17" i="7"/>
  <c r="D33" i="8"/>
  <c r="B34" i="8" s="1"/>
  <c r="D34" i="8" s="1"/>
  <c r="B35" i="8" s="1"/>
  <c r="D27" i="8"/>
  <c r="B28" i="8" s="1"/>
  <c r="D28" i="8" s="1"/>
  <c r="B29" i="8" s="1"/>
  <c r="D21" i="8"/>
  <c r="B22" i="8" s="1"/>
  <c r="D22" i="8" s="1"/>
  <c r="B23" i="8" s="1"/>
  <c r="D15" i="8"/>
  <c r="B16" i="8" s="1"/>
  <c r="D16" i="8" s="1"/>
  <c r="B14" i="7" l="1"/>
  <c r="E14" i="7" s="1"/>
  <c r="E18" i="7" s="1"/>
  <c r="B5" i="7"/>
  <c r="E5" i="7" s="1"/>
  <c r="E9" i="7" s="1"/>
  <c r="E11" i="7" s="1"/>
  <c r="H9" i="7"/>
  <c r="H11" i="7" s="1"/>
  <c r="H19" i="7" s="1"/>
  <c r="I7" i="7"/>
  <c r="I8" i="7"/>
  <c r="G14" i="7" l="1"/>
  <c r="G18" i="7" s="1"/>
  <c r="C14" i="7"/>
  <c r="C18" i="7" s="1"/>
  <c r="F14" i="7"/>
  <c r="F18" i="7" s="1"/>
  <c r="F5" i="7"/>
  <c r="F9" i="7" s="1"/>
  <c r="F11" i="7" s="1"/>
  <c r="F19" i="7" s="1"/>
  <c r="G5" i="7"/>
  <c r="G9" i="7" s="1"/>
  <c r="G11" i="7" s="1"/>
  <c r="C5" i="7"/>
  <c r="E19" i="7"/>
  <c r="I6" i="7"/>
  <c r="G19" i="7" l="1"/>
  <c r="I18" i="7"/>
  <c r="I14" i="7"/>
  <c r="I5" i="7"/>
  <c r="C9" i="7"/>
  <c r="C11" i="7" l="1"/>
  <c r="I9" i="7"/>
  <c r="B17" i="8"/>
  <c r="B10" i="8"/>
  <c r="D10" i="8" s="1"/>
  <c r="B11" i="8" s="1"/>
  <c r="G10" i="8"/>
  <c r="G11" i="8" s="1"/>
  <c r="I11" i="7" l="1"/>
  <c r="I19" i="7" s="1"/>
  <c r="C19" i="7"/>
  <c r="D33" i="7" l="1"/>
  <c r="D34" i="7"/>
</calcChain>
</file>

<file path=xl/sharedStrings.xml><?xml version="1.0" encoding="utf-8"?>
<sst xmlns="http://schemas.openxmlformats.org/spreadsheetml/2006/main" count="344" uniqueCount="72">
  <si>
    <t>休日</t>
    <rPh sb="0" eb="2">
      <t>キュウジツ</t>
    </rPh>
    <phoneticPr fontId="1"/>
  </si>
  <si>
    <t>春期</t>
    <rPh sb="0" eb="2">
      <t>シュンキ</t>
    </rPh>
    <phoneticPr fontId="1"/>
  </si>
  <si>
    <t>夏期</t>
    <rPh sb="0" eb="2">
      <t>カキ</t>
    </rPh>
    <phoneticPr fontId="1"/>
  </si>
  <si>
    <t>冬期</t>
    <rPh sb="0" eb="2">
      <t>トウキ</t>
    </rPh>
    <phoneticPr fontId="1"/>
  </si>
  <si>
    <t>補助額</t>
    <rPh sb="0" eb="2">
      <t>ホジョ</t>
    </rPh>
    <rPh sb="2" eb="3">
      <t>ガク</t>
    </rPh>
    <phoneticPr fontId="1"/>
  </si>
  <si>
    <t>預かり保育推進補助</t>
    <phoneticPr fontId="1"/>
  </si>
  <si>
    <t>教育時間終了後2時間</t>
    <rPh sb="0" eb="2">
      <t>キョウイク</t>
    </rPh>
    <rPh sb="2" eb="4">
      <t>ジカン</t>
    </rPh>
    <rPh sb="4" eb="7">
      <t>シュウリョウゴ</t>
    </rPh>
    <rPh sb="8" eb="10">
      <t>ジカン</t>
    </rPh>
    <phoneticPr fontId="1"/>
  </si>
  <si>
    <r>
      <t>延長時間</t>
    </r>
    <r>
      <rPr>
        <sz val="8"/>
        <color theme="1"/>
        <rFont val="HGPｺﾞｼｯｸM"/>
        <family val="3"/>
        <charset val="128"/>
      </rPr>
      <t>（教育時間終了後3時間以上）</t>
    </r>
    <rPh sb="0" eb="2">
      <t>エンチョウ</t>
    </rPh>
    <rPh sb="2" eb="4">
      <t>ジカン</t>
    </rPh>
    <rPh sb="5" eb="7">
      <t>キョウイク</t>
    </rPh>
    <rPh sb="7" eb="9">
      <t>ジカン</t>
    </rPh>
    <rPh sb="9" eb="12">
      <t>シュウリョウゴ</t>
    </rPh>
    <rPh sb="13" eb="17">
      <t>ジカンイジョウ</t>
    </rPh>
    <phoneticPr fontId="1"/>
  </si>
  <si>
    <t>早朝保育</t>
    <rPh sb="0" eb="2">
      <t>ソウチョウ</t>
    </rPh>
    <rPh sb="2" eb="4">
      <t>ホイク</t>
    </rPh>
    <phoneticPr fontId="1"/>
  </si>
  <si>
    <t>教育時間終了後</t>
    <rPh sb="0" eb="2">
      <t>キョウイク</t>
    </rPh>
    <rPh sb="2" eb="4">
      <t>ジカン</t>
    </rPh>
    <rPh sb="4" eb="7">
      <t>シュウリョウゴ</t>
    </rPh>
    <phoneticPr fontId="1"/>
  </si>
  <si>
    <t>預かり時間</t>
    <rPh sb="0" eb="1">
      <t>アズ</t>
    </rPh>
    <rPh sb="3" eb="5">
      <t>ジカン</t>
    </rPh>
    <phoneticPr fontId="1"/>
  </si>
  <si>
    <t>教育時間</t>
    <rPh sb="0" eb="2">
      <t>キョウイク</t>
    </rPh>
    <rPh sb="2" eb="4">
      <t>ジカン</t>
    </rPh>
    <phoneticPr fontId="1"/>
  </si>
  <si>
    <t>時まで</t>
    <rPh sb="0" eb="1">
      <t>ジ</t>
    </rPh>
    <phoneticPr fontId="1"/>
  </si>
  <si>
    <t>時から</t>
    <rPh sb="0" eb="1">
      <t>ジ</t>
    </rPh>
    <phoneticPr fontId="1"/>
  </si>
  <si>
    <t>時間</t>
    <rPh sb="0" eb="2">
      <t>ジカン</t>
    </rPh>
    <phoneticPr fontId="1"/>
  </si>
  <si>
    <t>人</t>
    <rPh sb="0" eb="1">
      <t>ニン</t>
    </rPh>
    <phoneticPr fontId="1"/>
  </si>
  <si>
    <t>時以降</t>
    <rPh sb="0" eb="1">
      <t>ジ</t>
    </rPh>
    <rPh sb="1" eb="3">
      <t>イコウ</t>
    </rPh>
    <phoneticPr fontId="1"/>
  </si>
  <si>
    <t>降園時間</t>
    <rPh sb="0" eb="2">
      <t>コウエン</t>
    </rPh>
    <rPh sb="2" eb="4">
      <t>ジカン</t>
    </rPh>
    <phoneticPr fontId="1"/>
  </si>
  <si>
    <t>時間以上</t>
    <rPh sb="0" eb="2">
      <t>ジカン</t>
    </rPh>
    <rPh sb="2" eb="4">
      <t>イジョウ</t>
    </rPh>
    <phoneticPr fontId="1"/>
  </si>
  <si>
    <t>預かり実施時間</t>
    <rPh sb="0" eb="1">
      <t>アズ</t>
    </rPh>
    <rPh sb="3" eb="5">
      <t>ジッシ</t>
    </rPh>
    <rPh sb="5" eb="7">
      <t>ジカン</t>
    </rPh>
    <phoneticPr fontId="1"/>
  </si>
  <si>
    <t>時間まで</t>
    <rPh sb="0" eb="2">
      <t>ジカン</t>
    </rPh>
    <phoneticPr fontId="1"/>
  </si>
  <si>
    <t>日</t>
    <rPh sb="0" eb="1">
      <t>ニチ</t>
    </rPh>
    <phoneticPr fontId="1"/>
  </si>
  <si>
    <t>休日（土日祝）</t>
    <rPh sb="0" eb="2">
      <t>キュウジツ</t>
    </rPh>
    <rPh sb="3" eb="5">
      <t>ドニチ</t>
    </rPh>
    <rPh sb="5" eb="6">
      <t>シュク</t>
    </rPh>
    <phoneticPr fontId="1"/>
  </si>
  <si>
    <t>春期休暇中</t>
    <rPh sb="0" eb="2">
      <t>シュンキ</t>
    </rPh>
    <rPh sb="2" eb="5">
      <t>キュウカチュウ</t>
    </rPh>
    <phoneticPr fontId="1"/>
  </si>
  <si>
    <t>夏期休暇中</t>
    <rPh sb="0" eb="2">
      <t>カキ</t>
    </rPh>
    <rPh sb="2" eb="5">
      <t>キュウカチュウ</t>
    </rPh>
    <phoneticPr fontId="1"/>
  </si>
  <si>
    <t>冬期休暇中</t>
    <rPh sb="0" eb="2">
      <t>トウキ</t>
    </rPh>
    <rPh sb="2" eb="5">
      <t>キュウカチュウ</t>
    </rPh>
    <phoneticPr fontId="1"/>
  </si>
  <si>
    <t>早朝保育（平日通常期）</t>
    <rPh sb="0" eb="2">
      <t>ソウチョウ</t>
    </rPh>
    <rPh sb="2" eb="4">
      <t>ホイク</t>
    </rPh>
    <rPh sb="5" eb="7">
      <t>ヘイジツ</t>
    </rPh>
    <rPh sb="7" eb="10">
      <t>ツウジョウキ</t>
    </rPh>
    <phoneticPr fontId="1"/>
  </si>
  <si>
    <t>教育時間終了後（平日通常期）</t>
    <rPh sb="0" eb="2">
      <t>キョウイク</t>
    </rPh>
    <rPh sb="2" eb="4">
      <t>ジカン</t>
    </rPh>
    <rPh sb="4" eb="7">
      <t>シュウリョウゴ</t>
    </rPh>
    <rPh sb="8" eb="10">
      <t>ヘイジツ</t>
    </rPh>
    <rPh sb="10" eb="13">
      <t>ツウジョウキ</t>
    </rPh>
    <phoneticPr fontId="1"/>
  </si>
  <si>
    <t>合計</t>
    <rPh sb="0" eb="2">
      <t>ゴウケイ</t>
    </rPh>
    <phoneticPr fontId="1"/>
  </si>
  <si>
    <t>春期休暇中</t>
    <rPh sb="0" eb="2">
      <t>シュンキ</t>
    </rPh>
    <rPh sb="2" eb="4">
      <t>キュウカ</t>
    </rPh>
    <rPh sb="4" eb="5">
      <t>チュウ</t>
    </rPh>
    <phoneticPr fontId="1"/>
  </si>
  <si>
    <t>時間別内訳</t>
    <rPh sb="0" eb="2">
      <t>ジカン</t>
    </rPh>
    <rPh sb="2" eb="3">
      <t>ベツ</t>
    </rPh>
    <rPh sb="3" eb="5">
      <t>ウチワケ</t>
    </rPh>
    <phoneticPr fontId="1"/>
  </si>
  <si>
    <t>預かり実施日数②</t>
    <rPh sb="0" eb="1">
      <t>アズ</t>
    </rPh>
    <rPh sb="3" eb="5">
      <t>ジッシ</t>
    </rPh>
    <rPh sb="5" eb="7">
      <t>ニッスウ</t>
    </rPh>
    <phoneticPr fontId="1"/>
  </si>
  <si>
    <t>早朝</t>
    <rPh sb="0" eb="2">
      <t>ソウチョウ</t>
    </rPh>
    <phoneticPr fontId="1"/>
  </si>
  <si>
    <t>預かり実施日数</t>
    <rPh sb="0" eb="1">
      <t>アズ</t>
    </rPh>
    <rPh sb="3" eb="5">
      <t>ジッシ</t>
    </rPh>
    <rPh sb="5" eb="7">
      <t>ニッスウ</t>
    </rPh>
    <phoneticPr fontId="1"/>
  </si>
  <si>
    <t>日</t>
    <rPh sb="0" eb="1">
      <t>ニチ</t>
    </rPh>
    <phoneticPr fontId="1"/>
  </si>
  <si>
    <t>人</t>
    <rPh sb="0" eb="1">
      <t>ニン</t>
    </rPh>
    <phoneticPr fontId="1"/>
  </si>
  <si>
    <t>平日・長期休暇中</t>
    <rPh sb="0" eb="2">
      <t>ヘイジツ</t>
    </rPh>
    <rPh sb="3" eb="5">
      <t>チョウキ</t>
    </rPh>
    <rPh sb="5" eb="8">
      <t>キュウカチュウ</t>
    </rPh>
    <phoneticPr fontId="1"/>
  </si>
  <si>
    <t>休日（土日祝）</t>
    <rPh sb="0" eb="2">
      <t>キュウジツ</t>
    </rPh>
    <rPh sb="3" eb="5">
      <t>ドニチ</t>
    </rPh>
    <rPh sb="5" eb="6">
      <t>シュク</t>
    </rPh>
    <phoneticPr fontId="1"/>
  </si>
  <si>
    <t>年間延べ園児数①×②</t>
    <rPh sb="0" eb="2">
      <t>ネンカン</t>
    </rPh>
    <rPh sb="2" eb="3">
      <t>ノ</t>
    </rPh>
    <rPh sb="4" eb="6">
      <t>エンジ</t>
    </rPh>
    <rPh sb="6" eb="7">
      <t>スウ</t>
    </rPh>
    <phoneticPr fontId="1"/>
  </si>
  <si>
    <t>年間延べ園児人数</t>
    <rPh sb="0" eb="2">
      <t>ネンカン</t>
    </rPh>
    <rPh sb="2" eb="3">
      <t>ノ</t>
    </rPh>
    <rPh sb="4" eb="6">
      <t>エンジ</t>
    </rPh>
    <rPh sb="6" eb="8">
      <t>ニンズウ</t>
    </rPh>
    <phoneticPr fontId="1"/>
  </si>
  <si>
    <t>≪参考≫</t>
    <rPh sb="1" eb="3">
      <t>サンコウ</t>
    </rPh>
    <phoneticPr fontId="1"/>
  </si>
  <si>
    <t>預かり保育推進補助</t>
    <rPh sb="0" eb="1">
      <t>アズ</t>
    </rPh>
    <rPh sb="3" eb="5">
      <t>ホイク</t>
    </rPh>
    <rPh sb="5" eb="7">
      <t>スイシン</t>
    </rPh>
    <rPh sb="7" eb="9">
      <t>ホジョ</t>
    </rPh>
    <phoneticPr fontId="1"/>
  </si>
  <si>
    <t>延長時間数
（4時間上限）</t>
    <rPh sb="0" eb="2">
      <t>エンチョウ</t>
    </rPh>
    <rPh sb="2" eb="4">
      <t>ジカン</t>
    </rPh>
    <rPh sb="4" eb="5">
      <t>スウ</t>
    </rPh>
    <rPh sb="8" eb="10">
      <t>ジカン</t>
    </rPh>
    <rPh sb="10" eb="12">
      <t>ジョウゲン</t>
    </rPh>
    <phoneticPr fontId="1"/>
  </si>
  <si>
    <t>　①　一時預かり事業（幼稚園型）との差　（ｂ）</t>
    <rPh sb="3" eb="5">
      <t>イチジ</t>
    </rPh>
    <rPh sb="5" eb="6">
      <t>アズ</t>
    </rPh>
    <rPh sb="8" eb="10">
      <t>ジギョウ</t>
    </rPh>
    <rPh sb="11" eb="14">
      <t>ヨウチエン</t>
    </rPh>
    <rPh sb="14" eb="15">
      <t>ガタ</t>
    </rPh>
    <rPh sb="18" eb="19">
      <t>サ</t>
    </rPh>
    <phoneticPr fontId="1"/>
  </si>
  <si>
    <t>利用時間</t>
    <rPh sb="0" eb="1">
      <t>リ</t>
    </rPh>
    <rPh sb="1" eb="2">
      <t>ヨウ</t>
    </rPh>
    <rPh sb="2" eb="4">
      <t>ジカン</t>
    </rPh>
    <phoneticPr fontId="1"/>
  </si>
  <si>
    <t>長時間加算①
（9時間利用）</t>
    <rPh sb="0" eb="3">
      <t>チョウジカン</t>
    </rPh>
    <rPh sb="3" eb="5">
      <t>カサン</t>
    </rPh>
    <rPh sb="9" eb="11">
      <t>ジカン</t>
    </rPh>
    <rPh sb="11" eb="13">
      <t>リヨウ</t>
    </rPh>
    <phoneticPr fontId="1"/>
  </si>
  <si>
    <t>長時間加算②
（10時間利用）</t>
    <rPh sb="0" eb="3">
      <t>チョウジカン</t>
    </rPh>
    <rPh sb="3" eb="5">
      <t>カサン</t>
    </rPh>
    <rPh sb="10" eb="11">
      <t>ジ</t>
    </rPh>
    <rPh sb="11" eb="12">
      <t>カン</t>
    </rPh>
    <rPh sb="12" eb="14">
      <t>リヨウ</t>
    </rPh>
    <phoneticPr fontId="1"/>
  </si>
  <si>
    <t>長時間加算③
（11時間以上利用）</t>
    <rPh sb="0" eb="3">
      <t>チョウジカン</t>
    </rPh>
    <rPh sb="3" eb="5">
      <t>カサン</t>
    </rPh>
    <rPh sb="10" eb="14">
      <t>ジカンイジョウ</t>
    </rPh>
    <rPh sb="14" eb="16">
      <t>リヨウ</t>
    </rPh>
    <phoneticPr fontId="1"/>
  </si>
  <si>
    <t>利用時間</t>
    <rPh sb="0" eb="2">
      <t>リヨウ</t>
    </rPh>
    <rPh sb="2" eb="4">
      <t>ジカン</t>
    </rPh>
    <phoneticPr fontId="1"/>
  </si>
  <si>
    <t>補助額小計（長時間預かり分）（ｃ=ａ+ｂ）</t>
    <rPh sb="0" eb="2">
      <t>ホジョ</t>
    </rPh>
    <rPh sb="2" eb="3">
      <t>ガク</t>
    </rPh>
    <rPh sb="3" eb="5">
      <t>ショウケイ</t>
    </rPh>
    <rPh sb="6" eb="9">
      <t>チョウジカン</t>
    </rPh>
    <rPh sb="9" eb="10">
      <t>アズ</t>
    </rPh>
    <rPh sb="12" eb="13">
      <t>ブン</t>
    </rPh>
    <phoneticPr fontId="1"/>
  </si>
  <si>
    <t>集計（長時間預かり＋スポット利用）</t>
    <rPh sb="0" eb="2">
      <t>シュウケイ</t>
    </rPh>
    <rPh sb="3" eb="6">
      <t>チョウジカン</t>
    </rPh>
    <rPh sb="6" eb="7">
      <t>アズ</t>
    </rPh>
    <rPh sb="14" eb="16">
      <t>リヨウ</t>
    </rPh>
    <phoneticPr fontId="1"/>
  </si>
  <si>
    <t>一時預かり事業（幼稚園型）
（長時間預かり分）（ａ）</t>
    <rPh sb="0" eb="2">
      <t>イチジ</t>
    </rPh>
    <rPh sb="2" eb="3">
      <t>アズ</t>
    </rPh>
    <rPh sb="5" eb="7">
      <t>ジギョウ</t>
    </rPh>
    <rPh sb="8" eb="11">
      <t>ヨウチエン</t>
    </rPh>
    <rPh sb="11" eb="12">
      <t>ガタ</t>
    </rPh>
    <rPh sb="15" eb="18">
      <t>チョウジカン</t>
    </rPh>
    <rPh sb="18" eb="19">
      <t>アズ</t>
    </rPh>
    <rPh sb="21" eb="22">
      <t>ブン</t>
    </rPh>
    <phoneticPr fontId="1"/>
  </si>
  <si>
    <t>一時預かり事業（幼稚園型）
スポット利用分（ｄ）</t>
    <rPh sb="0" eb="2">
      <t>イチジ</t>
    </rPh>
    <rPh sb="2" eb="3">
      <t>アズ</t>
    </rPh>
    <rPh sb="5" eb="7">
      <t>ジギョウ</t>
    </rPh>
    <rPh sb="8" eb="11">
      <t>ヨウチエン</t>
    </rPh>
    <rPh sb="11" eb="12">
      <t>ガタ</t>
    </rPh>
    <rPh sb="18" eb="20">
      <t>リヨウ</t>
    </rPh>
    <rPh sb="20" eb="21">
      <t>ブン</t>
    </rPh>
    <phoneticPr fontId="1"/>
  </si>
  <si>
    <t>預かり保育推進補助合計額（ｆ）</t>
    <rPh sb="0" eb="1">
      <t>アズ</t>
    </rPh>
    <rPh sb="3" eb="5">
      <t>ホイク</t>
    </rPh>
    <rPh sb="5" eb="7">
      <t>スイシン</t>
    </rPh>
    <rPh sb="7" eb="9">
      <t>ホジョ</t>
    </rPh>
    <rPh sb="9" eb="11">
      <t>ゴウケイ</t>
    </rPh>
    <rPh sb="11" eb="12">
      <t>ガク</t>
    </rPh>
    <phoneticPr fontId="1"/>
  </si>
  <si>
    <t>　②　預かり保育推進補助との差　（ｆ‐ｅ）</t>
    <rPh sb="3" eb="4">
      <t>アズ</t>
    </rPh>
    <rPh sb="6" eb="8">
      <t>ホイク</t>
    </rPh>
    <rPh sb="8" eb="10">
      <t>スイシン</t>
    </rPh>
    <rPh sb="10" eb="12">
      <t>ホジョ</t>
    </rPh>
    <rPh sb="14" eb="15">
      <t>サ</t>
    </rPh>
    <phoneticPr fontId="1"/>
  </si>
  <si>
    <t>一時預かり事業（幼稚園型）
を活用した新たな取組
（長時間預かり分）</t>
    <rPh sb="0" eb="2">
      <t>イチジ</t>
    </rPh>
    <rPh sb="2" eb="3">
      <t>アズ</t>
    </rPh>
    <rPh sb="5" eb="7">
      <t>ジギョウ</t>
    </rPh>
    <rPh sb="8" eb="11">
      <t>ヨウチエン</t>
    </rPh>
    <rPh sb="11" eb="12">
      <t>ガタ</t>
    </rPh>
    <rPh sb="15" eb="17">
      <t>カツヨウ</t>
    </rPh>
    <rPh sb="19" eb="20">
      <t>アラ</t>
    </rPh>
    <rPh sb="22" eb="24">
      <t>トリクミ</t>
    </rPh>
    <rPh sb="26" eb="29">
      <t>チョウジカン</t>
    </rPh>
    <rPh sb="29" eb="30">
      <t>アズ</t>
    </rPh>
    <rPh sb="32" eb="33">
      <t>ブン</t>
    </rPh>
    <phoneticPr fontId="1"/>
  </si>
  <si>
    <t>一時預かり事業（幼稚園型）
（スポット利用分）</t>
    <rPh sb="0" eb="2">
      <t>イチジ</t>
    </rPh>
    <rPh sb="2" eb="3">
      <t>アズ</t>
    </rPh>
    <rPh sb="5" eb="7">
      <t>ジギョウ</t>
    </rPh>
    <rPh sb="8" eb="11">
      <t>ヨウチエン</t>
    </rPh>
    <rPh sb="11" eb="12">
      <t>ガタ</t>
    </rPh>
    <rPh sb="19" eb="21">
      <t>リヨウ</t>
    </rPh>
    <rPh sb="21" eb="22">
      <t>ブン</t>
    </rPh>
    <phoneticPr fontId="1"/>
  </si>
  <si>
    <t>補助額合計（長時間預かり分＋スポット利用分）（ｅ=ｃ+ｄ）</t>
    <rPh sb="0" eb="2">
      <t>ホジョ</t>
    </rPh>
    <rPh sb="2" eb="3">
      <t>ガク</t>
    </rPh>
    <rPh sb="3" eb="5">
      <t>ゴウケイ</t>
    </rPh>
    <rPh sb="6" eb="9">
      <t>チョウジカン</t>
    </rPh>
    <rPh sb="9" eb="10">
      <t>アズ</t>
    </rPh>
    <rPh sb="12" eb="13">
      <t>ブン</t>
    </rPh>
    <rPh sb="18" eb="20">
      <t>リヨウ</t>
    </rPh>
    <rPh sb="20" eb="21">
      <t>ブン</t>
    </rPh>
    <phoneticPr fontId="1"/>
  </si>
  <si>
    <t>降園時間</t>
    <rPh sb="0" eb="2">
      <t>コウエン</t>
    </rPh>
    <rPh sb="2" eb="4">
      <t>ジカン</t>
    </rPh>
    <phoneticPr fontId="1"/>
  </si>
  <si>
    <t>預かり時間</t>
    <rPh sb="0" eb="1">
      <t>アズ</t>
    </rPh>
    <rPh sb="3" eb="5">
      <t>ジカン</t>
    </rPh>
    <phoneticPr fontId="1"/>
  </si>
  <si>
    <t>※1　平日及び長期休暇中の年間延べ人数（長時間預かりとスポット利用との合計）が2000人を超える場合は、単価400円。
　　　 2000人以下の場合は、（1,600,000÷（年間延べ人数）－400）円。</t>
    <rPh sb="3" eb="5">
      <t>ヘイジツ</t>
    </rPh>
    <rPh sb="5" eb="6">
      <t>オヨ</t>
    </rPh>
    <rPh sb="7" eb="9">
      <t>チョウキ</t>
    </rPh>
    <rPh sb="9" eb="12">
      <t>キュウカチュウ</t>
    </rPh>
    <rPh sb="13" eb="15">
      <t>ネンカン</t>
    </rPh>
    <rPh sb="15" eb="16">
      <t>ノ</t>
    </rPh>
    <rPh sb="17" eb="19">
      <t>ニンズウ</t>
    </rPh>
    <rPh sb="20" eb="23">
      <t>チョウジカン</t>
    </rPh>
    <rPh sb="23" eb="24">
      <t>アズ</t>
    </rPh>
    <rPh sb="31" eb="33">
      <t>リヨウ</t>
    </rPh>
    <rPh sb="35" eb="37">
      <t>ゴウケイ</t>
    </rPh>
    <rPh sb="43" eb="44">
      <t>ニン</t>
    </rPh>
    <rPh sb="45" eb="46">
      <t>コ</t>
    </rPh>
    <rPh sb="48" eb="50">
      <t>バアイ</t>
    </rPh>
    <rPh sb="52" eb="54">
      <t>タンカ</t>
    </rPh>
    <rPh sb="57" eb="58">
      <t>エン</t>
    </rPh>
    <rPh sb="68" eb="69">
      <t>ニン</t>
    </rPh>
    <rPh sb="69" eb="71">
      <t>イカ</t>
    </rPh>
    <rPh sb="72" eb="74">
      <t>バアイ</t>
    </rPh>
    <rPh sb="88" eb="90">
      <t>ネンカン</t>
    </rPh>
    <rPh sb="90" eb="91">
      <t>ノ</t>
    </rPh>
    <rPh sb="92" eb="94">
      <t>ニンズウ</t>
    </rPh>
    <rPh sb="100" eb="101">
      <t>エン</t>
    </rPh>
    <phoneticPr fontId="1"/>
  </si>
  <si>
    <t>基本分単価※1</t>
    <rPh sb="0" eb="2">
      <t>キホン</t>
    </rPh>
    <rPh sb="2" eb="3">
      <t>ブン</t>
    </rPh>
    <rPh sb="3" eb="5">
      <t>タンカ</t>
    </rPh>
    <phoneticPr fontId="1"/>
  </si>
  <si>
    <t>上乗せ補助（ｂ）</t>
    <rPh sb="0" eb="2">
      <t>ウワノ</t>
    </rPh>
    <rPh sb="3" eb="5">
      <t>ホジョ</t>
    </rPh>
    <phoneticPr fontId="1"/>
  </si>
  <si>
    <t>適用単価※2</t>
    <rPh sb="0" eb="2">
      <t>テキヨウ</t>
    </rPh>
    <rPh sb="2" eb="4">
      <t>タンカ</t>
    </rPh>
    <phoneticPr fontId="1"/>
  </si>
  <si>
    <t>※2　表中の「適用単価」は、1が要綱第6の1に対応する単価、
    　　　　　　　　　　　　　　　 2が要綱第6の2に対応する単価、
　　　　　　　　　　　　　　　　　 3が要綱第6の3に対応する単価を指す。
＊　要綱第5、第6の「開園日」は195日（=39週×5日）と仮定して試算
　⇒要綱第6の1、2単価の要件は半数以上＝100日以上
　⇒要綱第6の3単価の要件は9割以上＝170日以上</t>
    <rPh sb="109" eb="111">
      <t>ヨウコウ</t>
    </rPh>
    <rPh sb="111" eb="112">
      <t>ダイ</t>
    </rPh>
    <rPh sb="114" eb="115">
      <t>ダイ</t>
    </rPh>
    <rPh sb="118" eb="121">
      <t>カイエンビ</t>
    </rPh>
    <rPh sb="126" eb="127">
      <t>ニチ</t>
    </rPh>
    <rPh sb="131" eb="132">
      <t>シュウ</t>
    </rPh>
    <rPh sb="134" eb="135">
      <t>ニチ</t>
    </rPh>
    <rPh sb="137" eb="139">
      <t>カテイ</t>
    </rPh>
    <rPh sb="141" eb="143">
      <t>シサン</t>
    </rPh>
    <rPh sb="146" eb="148">
      <t>ヨウコウ</t>
    </rPh>
    <rPh sb="148" eb="149">
      <t>ダイ</t>
    </rPh>
    <rPh sb="154" eb="156">
      <t>タンカ</t>
    </rPh>
    <rPh sb="157" eb="159">
      <t>ヨウケン</t>
    </rPh>
    <rPh sb="160" eb="162">
      <t>ハンスウ</t>
    </rPh>
    <rPh sb="162" eb="164">
      <t>イジョウ</t>
    </rPh>
    <rPh sb="168" eb="171">
      <t>ニチイジョウ</t>
    </rPh>
    <rPh sb="174" eb="176">
      <t>ヨウコウ</t>
    </rPh>
    <rPh sb="176" eb="177">
      <t>ダイ</t>
    </rPh>
    <rPh sb="180" eb="182">
      <t>タンカ</t>
    </rPh>
    <rPh sb="183" eb="185">
      <t>ヨウケン</t>
    </rPh>
    <rPh sb="187" eb="190">
      <t>ワリイジョウ</t>
    </rPh>
    <rPh sb="194" eb="195">
      <t>ニチ</t>
    </rPh>
    <rPh sb="195" eb="197">
      <t>イジョウ</t>
    </rPh>
    <phoneticPr fontId="1"/>
  </si>
  <si>
    <t>1日当たり平均預かり園児数</t>
    <rPh sb="1" eb="2">
      <t>ニチ</t>
    </rPh>
    <rPh sb="2" eb="3">
      <t>ア</t>
    </rPh>
    <rPh sb="5" eb="7">
      <t>ヘイキン</t>
    </rPh>
    <rPh sb="7" eb="8">
      <t>アズ</t>
    </rPh>
    <rPh sb="10" eb="12">
      <t>エンジ</t>
    </rPh>
    <rPh sb="12" eb="13">
      <t>スウ</t>
    </rPh>
    <phoneticPr fontId="1"/>
  </si>
  <si>
    <t>スポット利用1日当たり平均預かり園児数①</t>
    <rPh sb="4" eb="6">
      <t>リヨウ</t>
    </rPh>
    <rPh sb="7" eb="8">
      <t>ニチ</t>
    </rPh>
    <rPh sb="8" eb="9">
      <t>ア</t>
    </rPh>
    <rPh sb="11" eb="13">
      <t>ヘイキン</t>
    </rPh>
    <rPh sb="13" eb="14">
      <t>アズ</t>
    </rPh>
    <rPh sb="16" eb="18">
      <t>エンジ</t>
    </rPh>
    <rPh sb="18" eb="19">
      <t>スウ</t>
    </rPh>
    <phoneticPr fontId="1"/>
  </si>
  <si>
    <t>長時間預かり定員①</t>
    <rPh sb="0" eb="3">
      <t>チョウジカン</t>
    </rPh>
    <rPh sb="3" eb="4">
      <t>アズ</t>
    </rPh>
    <rPh sb="6" eb="8">
      <t>テイイン</t>
    </rPh>
    <phoneticPr fontId="1"/>
  </si>
  <si>
    <t>時以前</t>
    <rPh sb="0" eb="1">
      <t>ジ</t>
    </rPh>
    <rPh sb="1" eb="3">
      <t>イゼン</t>
    </rPh>
    <phoneticPr fontId="1"/>
  </si>
  <si>
    <t>預かり保育に関する補助額試算入力表（長時間預かり）</t>
    <rPh sb="0" eb="1">
      <t>アズ</t>
    </rPh>
    <rPh sb="3" eb="5">
      <t>ホイク</t>
    </rPh>
    <rPh sb="6" eb="7">
      <t>カン</t>
    </rPh>
    <rPh sb="9" eb="11">
      <t>ホジョ</t>
    </rPh>
    <rPh sb="11" eb="12">
      <t>ガク</t>
    </rPh>
    <rPh sb="12" eb="14">
      <t>シサン</t>
    </rPh>
    <rPh sb="14" eb="16">
      <t>ニュウリョク</t>
    </rPh>
    <rPh sb="16" eb="17">
      <t>ヒョウ</t>
    </rPh>
    <rPh sb="18" eb="21">
      <t>チョウジカン</t>
    </rPh>
    <rPh sb="21" eb="22">
      <t>アズ</t>
    </rPh>
    <phoneticPr fontId="1"/>
  </si>
  <si>
    <t>預かり保育に関する補助額試算入力表（スポット利用）</t>
    <rPh sb="0" eb="1">
      <t>アズ</t>
    </rPh>
    <rPh sb="3" eb="5">
      <t>ホイク</t>
    </rPh>
    <rPh sb="6" eb="7">
      <t>カン</t>
    </rPh>
    <rPh sb="9" eb="11">
      <t>ホジョ</t>
    </rPh>
    <rPh sb="11" eb="12">
      <t>ガク</t>
    </rPh>
    <rPh sb="12" eb="14">
      <t>シサン</t>
    </rPh>
    <rPh sb="14" eb="16">
      <t>ニュウリョク</t>
    </rPh>
    <rPh sb="16" eb="17">
      <t>ヒョウ</t>
    </rPh>
    <rPh sb="22" eb="24">
      <t>リヨウ</t>
    </rPh>
    <phoneticPr fontId="1"/>
  </si>
  <si>
    <r>
      <t>　　　預かり保育に関する補助額試算結果（案）　　　　　　</t>
    </r>
    <r>
      <rPr>
        <b/>
        <sz val="16"/>
        <color theme="0"/>
        <rFont val="HG丸ｺﾞｼｯｸM-PRO"/>
        <family val="3"/>
        <charset val="128"/>
      </rPr>
      <t>【29予算案ベース】</t>
    </r>
    <rPh sb="3" eb="4">
      <t>アズ</t>
    </rPh>
    <rPh sb="6" eb="8">
      <t>ホイク</t>
    </rPh>
    <rPh sb="9" eb="10">
      <t>カン</t>
    </rPh>
    <rPh sb="12" eb="14">
      <t>ホジョ</t>
    </rPh>
    <rPh sb="14" eb="15">
      <t>ガク</t>
    </rPh>
    <rPh sb="15" eb="17">
      <t>シサン</t>
    </rPh>
    <rPh sb="17" eb="19">
      <t>ケッカ</t>
    </rPh>
    <rPh sb="20" eb="21">
      <t>アン</t>
    </rPh>
    <rPh sb="31" eb="33">
      <t>ヨサン</t>
    </rPh>
    <rPh sb="33" eb="34">
      <t>アン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</si>
</sst>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);[Red]\(#,##0\)"/>
    <numFmt numFmtId="177" formatCode="#,##0_ "/>
  </numFmts>
  <fonts count="11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color theme="1"/>
      <name val="HGPｺﾞｼｯｸM"/>
      <family val="3"/>
      <charset val="128"/>
    </font>
    <font>
      <b/>
      <sz val="11"/>
      <color theme="1"/>
      <name val="HGPｺﾞｼｯｸM"/>
      <family val="3"/>
      <charset val="128"/>
    </font>
    <font>
      <b/>
      <sz val="24"/>
      <color theme="0"/>
      <name val="HG丸ｺﾞｼｯｸM-PRO"/>
      <family val="3"/>
      <charset val="128"/>
    </font>
    <font>
      <sz val="8"/>
      <color theme="1"/>
      <name val="HGPｺﾞｼｯｸM"/>
      <family val="3"/>
      <charset val="128"/>
    </font>
    <font>
      <sz val="10"/>
      <color theme="1"/>
      <name val="HGPｺﾞｼｯｸM"/>
      <family val="3"/>
      <charset val="128"/>
    </font>
    <font>
      <sz val="11"/>
      <name val="HGPｺﾞｼｯｸM"/>
      <family val="3"/>
      <charset val="128"/>
    </font>
    <font>
      <sz val="11"/>
      <color theme="1"/>
      <name val="HGSｺﾞｼｯｸM"/>
      <family val="3"/>
      <charset val="128"/>
    </font>
    <font>
      <b/>
      <sz val="14"/>
      <color theme="1"/>
      <name val="HGPｺﾞｼｯｸM"/>
      <family val="3"/>
      <charset val="128"/>
    </font>
    <font>
      <b/>
      <sz val="16"/>
      <color theme="0"/>
      <name val="HG丸ｺﾞｼｯｸM-PRO"/>
      <family val="3"/>
      <charset val="128"/>
    </font>
  </fonts>
  <fills count="12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6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indexed="64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17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/>
    </xf>
    <xf numFmtId="176" fontId="2" fillId="0" borderId="1" xfId="0" applyNumberFormat="1" applyFont="1" applyBorder="1">
      <alignment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right" vertical="center"/>
    </xf>
    <xf numFmtId="176" fontId="2" fillId="0" borderId="0" xfId="0" applyNumberFormat="1" applyFont="1" applyBorder="1">
      <alignment vertical="center"/>
    </xf>
    <xf numFmtId="176" fontId="2" fillId="0" borderId="11" xfId="0" applyNumberFormat="1" applyFont="1" applyBorder="1">
      <alignment vertical="center"/>
    </xf>
    <xf numFmtId="176" fontId="2" fillId="0" borderId="19" xfId="0" applyNumberFormat="1" applyFont="1" applyBorder="1">
      <alignment vertical="center"/>
    </xf>
    <xf numFmtId="176" fontId="2" fillId="0" borderId="5" xfId="0" applyNumberFormat="1" applyFont="1" applyBorder="1">
      <alignment vertical="center"/>
    </xf>
    <xf numFmtId="176" fontId="2" fillId="0" borderId="6" xfId="0" applyNumberFormat="1" applyFont="1" applyBorder="1">
      <alignment vertical="center"/>
    </xf>
    <xf numFmtId="176" fontId="2" fillId="0" borderId="24" xfId="0" applyNumberFormat="1" applyFont="1" applyBorder="1">
      <alignment vertical="center"/>
    </xf>
    <xf numFmtId="176" fontId="2" fillId="0" borderId="22" xfId="0" applyNumberFormat="1" applyFont="1" applyBorder="1">
      <alignment vertical="center"/>
    </xf>
    <xf numFmtId="176" fontId="2" fillId="0" borderId="2" xfId="0" applyNumberFormat="1" applyFont="1" applyBorder="1">
      <alignment vertical="center"/>
    </xf>
    <xf numFmtId="177" fontId="2" fillId="0" borderId="36" xfId="0" applyNumberFormat="1" applyFont="1" applyBorder="1">
      <alignment vertical="center"/>
    </xf>
    <xf numFmtId="177" fontId="2" fillId="0" borderId="37" xfId="0" applyNumberFormat="1" applyFont="1" applyBorder="1">
      <alignment vertical="center"/>
    </xf>
    <xf numFmtId="177" fontId="2" fillId="0" borderId="38" xfId="0" applyNumberFormat="1" applyFont="1" applyBorder="1">
      <alignment vertical="center"/>
    </xf>
    <xf numFmtId="176" fontId="2" fillId="0" borderId="7" xfId="0" applyNumberFormat="1" applyFont="1" applyBorder="1">
      <alignment vertical="center"/>
    </xf>
    <xf numFmtId="176" fontId="2" fillId="0" borderId="21" xfId="0" applyNumberFormat="1" applyFont="1" applyBorder="1">
      <alignment vertical="center"/>
    </xf>
    <xf numFmtId="176" fontId="2" fillId="0" borderId="44" xfId="0" applyNumberFormat="1" applyFont="1" applyBorder="1">
      <alignment vertical="center"/>
    </xf>
    <xf numFmtId="176" fontId="2" fillId="0" borderId="13" xfId="0" applyNumberFormat="1" applyFont="1" applyBorder="1">
      <alignment vertical="center"/>
    </xf>
    <xf numFmtId="176" fontId="2" fillId="0" borderId="25" xfId="0" applyNumberFormat="1" applyFont="1" applyBorder="1">
      <alignment vertical="center"/>
    </xf>
    <xf numFmtId="176" fontId="2" fillId="0" borderId="14" xfId="0" applyNumberFormat="1" applyFont="1" applyBorder="1">
      <alignment vertical="center"/>
    </xf>
    <xf numFmtId="176" fontId="2" fillId="0" borderId="26" xfId="0" applyNumberFormat="1" applyFont="1" applyBorder="1">
      <alignment vertical="center"/>
    </xf>
    <xf numFmtId="176" fontId="2" fillId="0" borderId="13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 wrapText="1"/>
    </xf>
    <xf numFmtId="176" fontId="3" fillId="0" borderId="0" xfId="0" applyNumberFormat="1" applyFont="1" applyBorder="1" applyAlignment="1">
      <alignment horizontal="left" vertical="center"/>
    </xf>
    <xf numFmtId="176" fontId="3" fillId="0" borderId="0" xfId="0" applyNumberFormat="1" applyFont="1" applyBorder="1" applyAlignment="1">
      <alignment horizontal="right" vertical="center" indent="2"/>
    </xf>
    <xf numFmtId="0" fontId="2" fillId="0" borderId="0" xfId="0" applyFont="1" applyFill="1" applyBorder="1">
      <alignment vertical="center"/>
    </xf>
    <xf numFmtId="0" fontId="2" fillId="0" borderId="0" xfId="0" applyFont="1" applyFill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0" xfId="0" applyFill="1">
      <alignment vertical="center"/>
    </xf>
    <xf numFmtId="0" fontId="2" fillId="6" borderId="11" xfId="0" applyFont="1" applyFill="1" applyBorder="1">
      <alignment vertical="center"/>
    </xf>
    <xf numFmtId="0" fontId="2" fillId="0" borderId="49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>
      <alignment vertical="center"/>
    </xf>
    <xf numFmtId="0" fontId="2" fillId="0" borderId="20" xfId="0" applyFont="1" applyBorder="1">
      <alignment vertical="center"/>
    </xf>
    <xf numFmtId="0" fontId="7" fillId="6" borderId="20" xfId="0" applyFont="1" applyFill="1" applyBorder="1">
      <alignment vertical="center"/>
    </xf>
    <xf numFmtId="0" fontId="2" fillId="6" borderId="20" xfId="0" applyFont="1" applyFill="1" applyBorder="1">
      <alignment vertical="center"/>
    </xf>
    <xf numFmtId="0" fontId="2" fillId="0" borderId="11" xfId="0" applyFont="1" applyBorder="1">
      <alignment vertical="center"/>
    </xf>
    <xf numFmtId="0" fontId="2" fillId="0" borderId="11" xfId="0" applyFont="1" applyFill="1" applyBorder="1">
      <alignment vertical="center"/>
    </xf>
    <xf numFmtId="0" fontId="2" fillId="0" borderId="20" xfId="0" applyFont="1" applyFill="1" applyBorder="1">
      <alignment vertical="center"/>
    </xf>
    <xf numFmtId="0" fontId="0" fillId="0" borderId="0" xfId="0" applyBorder="1">
      <alignment vertical="center"/>
    </xf>
    <xf numFmtId="0" fontId="2" fillId="0" borderId="48" xfId="0" applyFont="1" applyBorder="1">
      <alignment vertical="center"/>
    </xf>
    <xf numFmtId="0" fontId="2" fillId="0" borderId="46" xfId="0" applyFont="1" applyBorder="1">
      <alignment vertical="center"/>
    </xf>
    <xf numFmtId="0" fontId="2" fillId="0" borderId="50" xfId="0" applyFont="1" applyBorder="1">
      <alignment vertical="center"/>
    </xf>
    <xf numFmtId="0" fontId="2" fillId="0" borderId="51" xfId="0" applyFont="1" applyBorder="1">
      <alignment vertical="center"/>
    </xf>
    <xf numFmtId="0" fontId="0" fillId="0" borderId="51" xfId="0" applyBorder="1">
      <alignment vertical="center"/>
    </xf>
    <xf numFmtId="0" fontId="2" fillId="6" borderId="48" xfId="0" applyFont="1" applyFill="1" applyBorder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54" xfId="0" applyFont="1" applyBorder="1">
      <alignment vertical="center"/>
    </xf>
    <xf numFmtId="0" fontId="2" fillId="0" borderId="53" xfId="0" applyFont="1" applyBorder="1">
      <alignment vertical="center"/>
    </xf>
    <xf numFmtId="0" fontId="2" fillId="0" borderId="37" xfId="0" applyFont="1" applyBorder="1" applyAlignment="1">
      <alignment horizontal="center" vertical="center"/>
    </xf>
    <xf numFmtId="0" fontId="2" fillId="6" borderId="46" xfId="0" applyFont="1" applyFill="1" applyBorder="1">
      <alignment vertical="center"/>
    </xf>
    <xf numFmtId="0" fontId="4" fillId="0" borderId="0" xfId="0" applyFont="1" applyFill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176" fontId="2" fillId="0" borderId="23" xfId="0" applyNumberFormat="1" applyFont="1" applyBorder="1">
      <alignment vertical="center"/>
    </xf>
    <xf numFmtId="176" fontId="2" fillId="0" borderId="49" xfId="0" applyNumberFormat="1" applyFont="1" applyBorder="1">
      <alignment vertical="center"/>
    </xf>
    <xf numFmtId="176" fontId="2" fillId="0" borderId="55" xfId="0" applyNumberFormat="1" applyFont="1" applyBorder="1">
      <alignment vertical="center"/>
    </xf>
    <xf numFmtId="176" fontId="2" fillId="0" borderId="47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vertical="top" wrapText="1"/>
    </xf>
    <xf numFmtId="0" fontId="4" fillId="0" borderId="0" xfId="0" applyFont="1" applyFill="1" applyAlignment="1">
      <alignment vertical="center"/>
    </xf>
    <xf numFmtId="0" fontId="2" fillId="0" borderId="1" xfId="0" applyFont="1" applyBorder="1" applyAlignment="1">
      <alignment horizontal="center" vertical="center"/>
    </xf>
    <xf numFmtId="176" fontId="2" fillId="0" borderId="57" xfId="0" applyNumberFormat="1" applyFont="1" applyBorder="1">
      <alignment vertical="center"/>
    </xf>
    <xf numFmtId="176" fontId="2" fillId="0" borderId="56" xfId="0" applyNumberFormat="1" applyFont="1" applyBorder="1">
      <alignment vertical="center"/>
    </xf>
    <xf numFmtId="176" fontId="2" fillId="0" borderId="56" xfId="0" applyNumberFormat="1" applyFont="1" applyBorder="1" applyAlignment="1">
      <alignment horizontal="right" vertical="center"/>
    </xf>
    <xf numFmtId="0" fontId="8" fillId="0" borderId="20" xfId="0" applyFont="1" applyBorder="1">
      <alignment vertical="center"/>
    </xf>
    <xf numFmtId="0" fontId="8" fillId="0" borderId="37" xfId="0" applyFont="1" applyBorder="1">
      <alignment vertical="center"/>
    </xf>
    <xf numFmtId="0" fontId="8" fillId="0" borderId="11" xfId="0" applyFont="1" applyBorder="1">
      <alignment vertical="center"/>
    </xf>
    <xf numFmtId="0" fontId="8" fillId="0" borderId="49" xfId="0" applyFont="1" applyBorder="1">
      <alignment vertical="center"/>
    </xf>
    <xf numFmtId="0" fontId="8" fillId="0" borderId="48" xfId="0" applyFont="1" applyBorder="1">
      <alignment vertical="center"/>
    </xf>
    <xf numFmtId="0" fontId="8" fillId="0" borderId="50" xfId="0" applyFont="1" applyBorder="1">
      <alignment vertical="center"/>
    </xf>
    <xf numFmtId="0" fontId="8" fillId="0" borderId="46" xfId="0" applyFont="1" applyBorder="1">
      <alignment vertical="center"/>
    </xf>
    <xf numFmtId="0" fontId="8" fillId="0" borderId="43" xfId="0" applyFont="1" applyBorder="1">
      <alignment vertical="center"/>
    </xf>
    <xf numFmtId="176" fontId="9" fillId="0" borderId="0" xfId="0" applyNumberFormat="1" applyFont="1" applyBorder="1" applyAlignment="1">
      <alignment horizontal="left" vertical="center"/>
    </xf>
    <xf numFmtId="0" fontId="2" fillId="0" borderId="36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/>
    </xf>
    <xf numFmtId="0" fontId="2" fillId="3" borderId="52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 wrapText="1"/>
    </xf>
    <xf numFmtId="0" fontId="2" fillId="8" borderId="1" xfId="0" applyFont="1" applyFill="1" applyBorder="1">
      <alignment vertical="center"/>
    </xf>
    <xf numFmtId="176" fontId="2" fillId="9" borderId="29" xfId="0" applyNumberFormat="1" applyFont="1" applyFill="1" applyBorder="1" applyAlignment="1">
      <alignment vertical="center" wrapText="1"/>
    </xf>
    <xf numFmtId="0" fontId="2" fillId="11" borderId="1" xfId="0" applyFont="1" applyFill="1" applyBorder="1">
      <alignment vertical="center"/>
    </xf>
    <xf numFmtId="176" fontId="2" fillId="8" borderId="5" xfId="0" applyNumberFormat="1" applyFont="1" applyFill="1" applyBorder="1" applyAlignment="1">
      <alignment vertical="center" wrapText="1"/>
    </xf>
    <xf numFmtId="176" fontId="2" fillId="10" borderId="5" xfId="0" applyNumberFormat="1" applyFont="1" applyFill="1" applyBorder="1" applyAlignment="1">
      <alignment vertical="center" wrapText="1"/>
    </xf>
    <xf numFmtId="0" fontId="2" fillId="10" borderId="8" xfId="0" applyFont="1" applyFill="1" applyBorder="1">
      <alignment vertical="center"/>
    </xf>
    <xf numFmtId="176" fontId="2" fillId="11" borderId="5" xfId="0" applyNumberFormat="1" applyFont="1" applyFill="1" applyBorder="1" applyAlignment="1">
      <alignment vertical="center" wrapText="1"/>
    </xf>
    <xf numFmtId="176" fontId="3" fillId="0" borderId="7" xfId="0" applyNumberFormat="1" applyFont="1" applyBorder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48" xfId="0" applyFont="1" applyFill="1" applyBorder="1">
      <alignment vertical="center"/>
    </xf>
    <xf numFmtId="0" fontId="7" fillId="0" borderId="20" xfId="0" applyFont="1" applyFill="1" applyBorder="1">
      <alignment vertical="center"/>
    </xf>
    <xf numFmtId="0" fontId="2" fillId="9" borderId="6" xfId="0" applyFont="1" applyFill="1" applyBorder="1" applyAlignment="1">
      <alignment horizontal="right" vertical="center"/>
    </xf>
    <xf numFmtId="0" fontId="2" fillId="9" borderId="9" xfId="0" applyFont="1" applyFill="1" applyBorder="1" applyAlignment="1">
      <alignment horizontal="right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11" borderId="48" xfId="0" applyFont="1" applyFill="1" applyBorder="1" applyAlignment="1">
      <alignment horizontal="right" vertical="center"/>
    </xf>
    <xf numFmtId="0" fontId="2" fillId="11" borderId="43" xfId="0" applyFont="1" applyFill="1" applyBorder="1" applyAlignment="1">
      <alignment horizontal="right" vertical="center"/>
    </xf>
    <xf numFmtId="0" fontId="4" fillId="5" borderId="0" xfId="0" applyFont="1" applyFill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8" fillId="7" borderId="28" xfId="0" applyFont="1" applyFill="1" applyBorder="1" applyAlignment="1">
      <alignment horizontal="center" vertical="center"/>
    </xf>
    <xf numFmtId="0" fontId="8" fillId="7" borderId="49" xfId="0" applyFont="1" applyFill="1" applyBorder="1" applyAlignment="1">
      <alignment horizontal="center" vertical="center"/>
    </xf>
    <xf numFmtId="0" fontId="8" fillId="7" borderId="10" xfId="0" applyFont="1" applyFill="1" applyBorder="1" applyAlignment="1">
      <alignment horizontal="center" vertical="center"/>
    </xf>
    <xf numFmtId="0" fontId="8" fillId="7" borderId="58" xfId="0" applyFont="1" applyFill="1" applyBorder="1" applyAlignment="1">
      <alignment horizontal="center" vertical="center"/>
    </xf>
    <xf numFmtId="0" fontId="8" fillId="7" borderId="33" xfId="0" applyFont="1" applyFill="1" applyBorder="1" applyAlignment="1">
      <alignment horizontal="center" vertical="center"/>
    </xf>
    <xf numFmtId="0" fontId="8" fillId="7" borderId="35" xfId="0" applyFont="1" applyFill="1" applyBorder="1" applyAlignment="1">
      <alignment horizontal="center" vertical="center"/>
    </xf>
    <xf numFmtId="0" fontId="8" fillId="7" borderId="32" xfId="0" applyFont="1" applyFill="1" applyBorder="1" applyAlignment="1">
      <alignment horizontal="center" vertical="center" wrapText="1"/>
    </xf>
    <xf numFmtId="0" fontId="8" fillId="7" borderId="58" xfId="0" applyFont="1" applyFill="1" applyBorder="1" applyAlignment="1">
      <alignment horizontal="center" vertical="center" wrapText="1"/>
    </xf>
    <xf numFmtId="0" fontId="8" fillId="7" borderId="42" xfId="0" applyFont="1" applyFill="1" applyBorder="1" applyAlignment="1">
      <alignment horizontal="center" vertical="center"/>
    </xf>
    <xf numFmtId="0" fontId="8" fillId="7" borderId="50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4" borderId="26" xfId="0" applyFont="1" applyFill="1" applyBorder="1" applyAlignment="1">
      <alignment horizontal="center" vertical="center"/>
    </xf>
    <xf numFmtId="0" fontId="2" fillId="4" borderId="30" xfId="0" applyFont="1" applyFill="1" applyBorder="1" applyAlignment="1">
      <alignment horizontal="center" vertical="center"/>
    </xf>
    <xf numFmtId="0" fontId="2" fillId="4" borderId="27" xfId="0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0" fontId="4" fillId="5" borderId="0" xfId="0" applyFont="1" applyFill="1" applyAlignment="1">
      <alignment horizontal="left" vertical="center"/>
    </xf>
    <xf numFmtId="0" fontId="6" fillId="0" borderId="0" xfId="0" applyFont="1" applyBorder="1" applyAlignment="1">
      <alignment horizontal="left" wrapText="1"/>
    </xf>
    <xf numFmtId="0" fontId="3" fillId="4" borderId="15" xfId="0" applyFont="1" applyFill="1" applyBorder="1" applyAlignment="1">
      <alignment horizontal="center" vertical="center" wrapText="1"/>
    </xf>
    <xf numFmtId="0" fontId="3" fillId="4" borderId="34" xfId="0" applyFont="1" applyFill="1" applyBorder="1" applyAlignment="1">
      <alignment horizontal="center" vertical="center"/>
    </xf>
    <xf numFmtId="0" fontId="3" fillId="4" borderId="45" xfId="0" applyFont="1" applyFill="1" applyBorder="1" applyAlignment="1">
      <alignment horizontal="center" vertical="center"/>
    </xf>
    <xf numFmtId="0" fontId="3" fillId="4" borderId="23" xfId="0" applyFont="1" applyFill="1" applyBorder="1" applyAlignment="1">
      <alignment horizontal="center" vertical="center"/>
    </xf>
    <xf numFmtId="176" fontId="3" fillId="0" borderId="39" xfId="0" applyNumberFormat="1" applyFont="1" applyBorder="1" applyAlignment="1">
      <alignment horizontal="center" vertical="center" wrapText="1" shrinkToFit="1"/>
    </xf>
    <xf numFmtId="176" fontId="3" fillId="0" borderId="38" xfId="0" applyNumberFormat="1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176" fontId="3" fillId="0" borderId="39" xfId="0" applyNumberFormat="1" applyFont="1" applyBorder="1" applyAlignment="1">
      <alignment horizontal="center" vertical="center" wrapText="1"/>
    </xf>
    <xf numFmtId="176" fontId="3" fillId="0" borderId="38" xfId="0" applyNumberFormat="1" applyFont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176" fontId="3" fillId="0" borderId="47" xfId="0" applyNumberFormat="1" applyFont="1" applyBorder="1" applyAlignment="1">
      <alignment horizontal="center" vertical="center" shrinkToFit="1"/>
    </xf>
    <xf numFmtId="176" fontId="2" fillId="0" borderId="60" xfId="0" applyNumberFormat="1" applyFont="1" applyBorder="1" applyAlignment="1">
      <alignment horizontal="center" vertical="center"/>
    </xf>
    <xf numFmtId="176" fontId="2" fillId="0" borderId="52" xfId="0" applyNumberFormat="1" applyFont="1" applyBorder="1" applyAlignment="1">
      <alignment horizontal="center" vertical="center"/>
    </xf>
    <xf numFmtId="176" fontId="2" fillId="0" borderId="16" xfId="0" applyNumberFormat="1" applyFont="1" applyBorder="1" applyAlignment="1">
      <alignment horizontal="center" vertical="center"/>
    </xf>
    <xf numFmtId="176" fontId="2" fillId="0" borderId="18" xfId="0" applyNumberFormat="1" applyFont="1" applyBorder="1" applyAlignment="1">
      <alignment horizontal="center" vertical="center"/>
    </xf>
    <xf numFmtId="0" fontId="3" fillId="3" borderId="32" xfId="0" applyFont="1" applyFill="1" applyBorder="1" applyAlignment="1">
      <alignment horizontal="center" vertical="center"/>
    </xf>
    <xf numFmtId="0" fontId="3" fillId="3" borderId="35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top" wrapText="1"/>
    </xf>
    <xf numFmtId="176" fontId="3" fillId="0" borderId="42" xfId="0" applyNumberFormat="1" applyFont="1" applyBorder="1" applyAlignment="1">
      <alignment horizontal="left" vertical="center"/>
    </xf>
    <xf numFmtId="176" fontId="3" fillId="0" borderId="46" xfId="0" applyNumberFormat="1" applyFont="1" applyBorder="1" applyAlignment="1">
      <alignment horizontal="left" vertical="center"/>
    </xf>
    <xf numFmtId="176" fontId="3" fillId="0" borderId="42" xfId="0" applyNumberFormat="1" applyFont="1" applyBorder="1" applyAlignment="1">
      <alignment horizontal="right" vertical="center" indent="2"/>
    </xf>
    <xf numFmtId="176" fontId="3" fillId="0" borderId="43" xfId="0" applyNumberFormat="1" applyFont="1" applyBorder="1" applyAlignment="1">
      <alignment horizontal="right" vertical="center" indent="2"/>
    </xf>
    <xf numFmtId="176" fontId="3" fillId="0" borderId="32" xfId="0" applyNumberFormat="1" applyFont="1" applyBorder="1" applyAlignment="1">
      <alignment horizontal="left" vertical="center"/>
    </xf>
    <xf numFmtId="176" fontId="3" fillId="0" borderId="33" xfId="0" applyNumberFormat="1" applyFont="1" applyBorder="1" applyAlignment="1">
      <alignment horizontal="left" vertical="center"/>
    </xf>
    <xf numFmtId="176" fontId="3" fillId="0" borderId="32" xfId="0" applyNumberFormat="1" applyFont="1" applyBorder="1" applyAlignment="1">
      <alignment horizontal="right" vertical="center" indent="2"/>
    </xf>
    <xf numFmtId="176" fontId="3" fillId="0" borderId="35" xfId="0" applyNumberFormat="1" applyFont="1" applyBorder="1" applyAlignment="1">
      <alignment horizontal="right" vertical="center" indent="2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3" borderId="40" xfId="0" applyFont="1" applyFill="1" applyBorder="1" applyAlignment="1">
      <alignment horizontal="center" vertical="center"/>
    </xf>
    <xf numFmtId="0" fontId="2" fillId="3" borderId="41" xfId="0" applyFont="1" applyFill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2" fillId="3" borderId="40" xfId="0" applyFont="1" applyFill="1" applyBorder="1" applyAlignment="1">
      <alignment horizontal="center" vertical="center" wrapText="1"/>
    </xf>
    <xf numFmtId="0" fontId="2" fillId="3" borderId="41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133350</xdr:rowOff>
    </xdr:from>
    <xdr:to>
      <xdr:col>6</xdr:col>
      <xdr:colOff>428625</xdr:colOff>
      <xdr:row>2</xdr:row>
      <xdr:rowOff>171450</xdr:rowOff>
    </xdr:to>
    <xdr:sp macro="" textlink="">
      <xdr:nvSpPr>
        <xdr:cNvPr id="3" name="角丸四角形 2"/>
        <xdr:cNvSpPr/>
      </xdr:nvSpPr>
      <xdr:spPr>
        <a:xfrm>
          <a:off x="0" y="571500"/>
          <a:ext cx="4857750" cy="381000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基本情報入力表（黄色セルに入力してください）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133350</xdr:rowOff>
    </xdr:from>
    <xdr:to>
      <xdr:col>6</xdr:col>
      <xdr:colOff>428625</xdr:colOff>
      <xdr:row>2</xdr:row>
      <xdr:rowOff>171450</xdr:rowOff>
    </xdr:to>
    <xdr:sp macro="" textlink="">
      <xdr:nvSpPr>
        <xdr:cNvPr id="2" name="角丸四角形 1"/>
        <xdr:cNvSpPr/>
      </xdr:nvSpPr>
      <xdr:spPr>
        <a:xfrm>
          <a:off x="0" y="571500"/>
          <a:ext cx="4857750" cy="381000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基本情報入力表（黄色セルに入力してください）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228600</xdr:rowOff>
    </xdr:from>
    <xdr:to>
      <xdr:col>1</xdr:col>
      <xdr:colOff>104775</xdr:colOff>
      <xdr:row>1</xdr:row>
      <xdr:rowOff>619125</xdr:rowOff>
    </xdr:to>
    <xdr:sp macro="" textlink="">
      <xdr:nvSpPr>
        <xdr:cNvPr id="3" name="角丸四角形 2"/>
        <xdr:cNvSpPr/>
      </xdr:nvSpPr>
      <xdr:spPr>
        <a:xfrm>
          <a:off x="0" y="638175"/>
          <a:ext cx="1495425" cy="390525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試算結果</a:t>
          </a:r>
        </a:p>
      </xdr:txBody>
    </xdr:sp>
    <xdr:clientData/>
  </xdr:twoCellAnchor>
  <xdr:twoCellAnchor>
    <xdr:from>
      <xdr:col>0</xdr:col>
      <xdr:colOff>0</xdr:colOff>
      <xdr:row>31</xdr:row>
      <xdr:rowOff>9525</xdr:rowOff>
    </xdr:from>
    <xdr:to>
      <xdr:col>3</xdr:col>
      <xdr:colOff>228600</xdr:colOff>
      <xdr:row>31</xdr:row>
      <xdr:rowOff>323850</xdr:rowOff>
    </xdr:to>
    <xdr:sp macro="" textlink="">
      <xdr:nvSpPr>
        <xdr:cNvPr id="4" name="角丸四角形 3"/>
        <xdr:cNvSpPr/>
      </xdr:nvSpPr>
      <xdr:spPr>
        <a:xfrm>
          <a:off x="0" y="8305800"/>
          <a:ext cx="3876675" cy="314325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預かり保育に関する補助事業の比較</a:t>
          </a:r>
        </a:p>
      </xdr:txBody>
    </xdr:sp>
    <xdr:clientData/>
  </xdr:twoCellAnchor>
  <xdr:twoCellAnchor>
    <xdr:from>
      <xdr:col>8</xdr:col>
      <xdr:colOff>571500</xdr:colOff>
      <xdr:row>0</xdr:row>
      <xdr:rowOff>57150</xdr:rowOff>
    </xdr:from>
    <xdr:to>
      <xdr:col>8</xdr:col>
      <xdr:colOff>1428750</xdr:colOff>
      <xdr:row>0</xdr:row>
      <xdr:rowOff>381000</xdr:rowOff>
    </xdr:to>
    <xdr:sp macro="" textlink="">
      <xdr:nvSpPr>
        <xdr:cNvPr id="2" name="正方形/長方形 1"/>
        <xdr:cNvSpPr/>
      </xdr:nvSpPr>
      <xdr:spPr>
        <a:xfrm>
          <a:off x="11649075" y="57150"/>
          <a:ext cx="857250" cy="323850"/>
        </a:xfrm>
        <a:prstGeom prst="rect">
          <a:avLst/>
        </a:prstGeom>
        <a:ln w="158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 b="1"/>
            <a:t>資料３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tabSelected="1" zoomScale="75" zoomScaleNormal="75" workbookViewId="0">
      <selection activeCell="R33" sqref="R33"/>
    </sheetView>
  </sheetViews>
  <sheetFormatPr defaultRowHeight="13.5" x14ac:dyDescent="0.15"/>
  <cols>
    <col min="1" max="1" width="14.625" customWidth="1"/>
    <col min="2" max="2" width="9" customWidth="1"/>
    <col min="3" max="3" width="7" customWidth="1"/>
    <col min="4" max="4" width="10.25" customWidth="1"/>
    <col min="5" max="5" width="7" customWidth="1"/>
    <col min="6" max="6" width="10.25" customWidth="1"/>
    <col min="7" max="7" width="14.625" customWidth="1"/>
    <col min="8" max="9" width="8.75" customWidth="1"/>
    <col min="10" max="10" width="14.375" customWidth="1"/>
    <col min="11" max="11" width="8.625" customWidth="1"/>
    <col min="12" max="12" width="15.25" customWidth="1"/>
    <col min="13" max="13" width="4" customWidth="1"/>
    <col min="14" max="14" width="19.5" customWidth="1"/>
    <col min="15" max="15" width="4.25" customWidth="1"/>
    <col min="16" max="16" width="14.25" customWidth="1"/>
    <col min="17" max="17" width="10" customWidth="1"/>
  </cols>
  <sheetData>
    <row r="1" spans="1:17" ht="34.5" customHeight="1" x14ac:dyDescent="0.15">
      <c r="A1" s="105" t="s">
        <v>69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</row>
    <row r="2" spans="1:17" s="33" customFormat="1" ht="27" customHeight="1" x14ac:dyDescent="0.15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</row>
    <row r="3" spans="1:17" ht="27" customHeight="1" thickBot="1" x14ac:dyDescent="0.2"/>
    <row r="4" spans="1:17" ht="27" customHeight="1" x14ac:dyDescent="0.15">
      <c r="A4" s="106" t="s">
        <v>26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9" t="s">
        <v>67</v>
      </c>
      <c r="M4" s="109"/>
      <c r="N4" s="101" t="s">
        <v>31</v>
      </c>
      <c r="O4" s="99"/>
      <c r="P4" s="99" t="s">
        <v>38</v>
      </c>
      <c r="Q4" s="100"/>
    </row>
    <row r="5" spans="1:17" ht="27" customHeight="1" thickBot="1" x14ac:dyDescent="0.2">
      <c r="A5" s="54" t="s">
        <v>8</v>
      </c>
      <c r="B5" s="51"/>
      <c r="C5" s="47" t="s">
        <v>13</v>
      </c>
      <c r="D5" s="58"/>
      <c r="E5" s="48" t="s">
        <v>12</v>
      </c>
      <c r="F5" s="60" t="s">
        <v>10</v>
      </c>
      <c r="G5" s="46">
        <f>D5-B5</f>
        <v>0</v>
      </c>
      <c r="H5" s="48" t="s">
        <v>14</v>
      </c>
      <c r="I5" s="49"/>
      <c r="J5" s="49"/>
      <c r="K5" s="49"/>
      <c r="L5" s="51"/>
      <c r="M5" s="48" t="s">
        <v>15</v>
      </c>
      <c r="N5" s="51"/>
      <c r="O5" s="47" t="s">
        <v>21</v>
      </c>
      <c r="P5" s="103">
        <f>L5*N5</f>
        <v>0</v>
      </c>
      <c r="Q5" s="104"/>
    </row>
    <row r="6" spans="1:17" ht="27" customHeight="1" thickBot="1" x14ac:dyDescent="0.2"/>
    <row r="7" spans="1:17" ht="27" customHeight="1" x14ac:dyDescent="0.15">
      <c r="A7" s="106" t="s">
        <v>27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9" t="s">
        <v>67</v>
      </c>
      <c r="M7" s="109"/>
      <c r="N7" s="101" t="s">
        <v>31</v>
      </c>
      <c r="O7" s="99"/>
      <c r="P7" s="99" t="s">
        <v>38</v>
      </c>
      <c r="Q7" s="100"/>
    </row>
    <row r="8" spans="1:17" ht="27" customHeight="1" x14ac:dyDescent="0.15">
      <c r="A8" s="32" t="s">
        <v>11</v>
      </c>
      <c r="B8" s="34"/>
      <c r="C8" s="39" t="s">
        <v>13</v>
      </c>
      <c r="D8" s="40"/>
      <c r="E8" s="35" t="s">
        <v>12</v>
      </c>
      <c r="F8" s="37" t="s">
        <v>11</v>
      </c>
      <c r="G8" s="42">
        <f>D8-B8</f>
        <v>0</v>
      </c>
      <c r="H8" s="35" t="s">
        <v>14</v>
      </c>
      <c r="I8" s="45"/>
      <c r="J8" s="45"/>
      <c r="K8" s="45"/>
      <c r="L8" s="36"/>
      <c r="M8" s="36"/>
      <c r="N8" s="34"/>
      <c r="O8" s="39" t="s">
        <v>21</v>
      </c>
      <c r="P8" s="67" t="s">
        <v>30</v>
      </c>
      <c r="Q8" s="31" t="s">
        <v>28</v>
      </c>
    </row>
    <row r="9" spans="1:17" ht="27" customHeight="1" x14ac:dyDescent="0.15">
      <c r="A9" s="107" t="s">
        <v>58</v>
      </c>
      <c r="B9" s="42">
        <f>D8+(9-G8)</f>
        <v>9</v>
      </c>
      <c r="C9" s="39" t="s">
        <v>13</v>
      </c>
      <c r="D9" s="39">
        <f>B9+1</f>
        <v>10</v>
      </c>
      <c r="E9" s="35" t="s">
        <v>12</v>
      </c>
      <c r="F9" s="110" t="s">
        <v>59</v>
      </c>
      <c r="G9" s="42">
        <f>J9-G8</f>
        <v>9</v>
      </c>
      <c r="H9" s="35" t="s">
        <v>14</v>
      </c>
      <c r="I9" s="112" t="s">
        <v>48</v>
      </c>
      <c r="J9" s="42">
        <v>9</v>
      </c>
      <c r="K9" s="39" t="s">
        <v>14</v>
      </c>
      <c r="L9" s="34"/>
      <c r="M9" s="35" t="s">
        <v>15</v>
      </c>
      <c r="N9" s="36"/>
      <c r="O9" s="36"/>
      <c r="P9" s="86">
        <f>L9*N8</f>
        <v>0</v>
      </c>
      <c r="Q9" s="97">
        <f>SUM(P9:P11)</f>
        <v>0</v>
      </c>
    </row>
    <row r="10" spans="1:17" ht="27" customHeight="1" x14ac:dyDescent="0.15">
      <c r="A10" s="107"/>
      <c r="B10" s="42">
        <f>D9</f>
        <v>10</v>
      </c>
      <c r="C10" s="39" t="s">
        <v>13</v>
      </c>
      <c r="D10" s="39">
        <f>B10+1</f>
        <v>11</v>
      </c>
      <c r="E10" s="35" t="s">
        <v>12</v>
      </c>
      <c r="F10" s="110"/>
      <c r="G10" s="42">
        <f>G9+1</f>
        <v>10</v>
      </c>
      <c r="H10" s="35" t="s">
        <v>14</v>
      </c>
      <c r="I10" s="112"/>
      <c r="J10" s="42">
        <v>10</v>
      </c>
      <c r="K10" s="39" t="s">
        <v>14</v>
      </c>
      <c r="L10" s="34"/>
      <c r="M10" s="35" t="s">
        <v>15</v>
      </c>
      <c r="N10" s="36"/>
      <c r="O10" s="36"/>
      <c r="P10" s="84">
        <f>L10*N8</f>
        <v>0</v>
      </c>
      <c r="Q10" s="97"/>
    </row>
    <row r="11" spans="1:17" ht="27" customHeight="1" thickBot="1" x14ac:dyDescent="0.2">
      <c r="A11" s="108"/>
      <c r="B11" s="55">
        <f>D10</f>
        <v>11</v>
      </c>
      <c r="C11" s="49" t="s">
        <v>16</v>
      </c>
      <c r="D11" s="49"/>
      <c r="E11" s="56"/>
      <c r="F11" s="111"/>
      <c r="G11" s="46">
        <f>G10+1</f>
        <v>11</v>
      </c>
      <c r="H11" s="48" t="s">
        <v>18</v>
      </c>
      <c r="I11" s="113"/>
      <c r="J11" s="46">
        <v>11</v>
      </c>
      <c r="K11" s="47" t="s">
        <v>18</v>
      </c>
      <c r="L11" s="51"/>
      <c r="M11" s="48" t="s">
        <v>15</v>
      </c>
      <c r="N11" s="55"/>
      <c r="O11" s="49"/>
      <c r="P11" s="89">
        <f>L11*N8</f>
        <v>0</v>
      </c>
      <c r="Q11" s="98"/>
    </row>
    <row r="12" spans="1:17" s="33" customFormat="1" ht="27" customHeight="1" thickBot="1" x14ac:dyDescent="0.2">
      <c r="A12" s="52"/>
      <c r="B12" s="29"/>
      <c r="C12" s="29"/>
      <c r="D12" s="29"/>
      <c r="E12" s="29"/>
      <c r="F12" s="53"/>
      <c r="G12" s="29"/>
      <c r="H12" s="29"/>
      <c r="I12" s="53"/>
      <c r="J12" s="29"/>
      <c r="K12" s="29"/>
      <c r="L12" s="29"/>
      <c r="M12" s="29"/>
      <c r="N12" s="29"/>
      <c r="O12" s="29"/>
      <c r="P12" s="30"/>
      <c r="Q12" s="30"/>
    </row>
    <row r="13" spans="1:17" ht="27" customHeight="1" x14ac:dyDescent="0.15">
      <c r="A13" s="106" t="s">
        <v>23</v>
      </c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L13" s="109" t="s">
        <v>67</v>
      </c>
      <c r="M13" s="109"/>
      <c r="N13" s="101" t="s">
        <v>31</v>
      </c>
      <c r="O13" s="99"/>
      <c r="P13" s="101" t="s">
        <v>38</v>
      </c>
      <c r="Q13" s="102"/>
    </row>
    <row r="14" spans="1:17" ht="27" customHeight="1" x14ac:dyDescent="0.15">
      <c r="A14" s="32" t="s">
        <v>19</v>
      </c>
      <c r="B14" s="41"/>
      <c r="C14" s="39" t="s">
        <v>13</v>
      </c>
      <c r="D14" s="41"/>
      <c r="E14" s="35" t="s">
        <v>12</v>
      </c>
      <c r="F14" s="36"/>
      <c r="G14" s="36"/>
      <c r="H14" s="36"/>
      <c r="I14" s="36"/>
      <c r="J14" s="45"/>
      <c r="K14" s="45"/>
      <c r="L14" s="29"/>
      <c r="M14" s="36"/>
      <c r="N14" s="34"/>
      <c r="O14" s="39" t="s">
        <v>21</v>
      </c>
      <c r="P14" s="67" t="s">
        <v>30</v>
      </c>
      <c r="Q14" s="31" t="s">
        <v>28</v>
      </c>
    </row>
    <row r="15" spans="1:17" ht="27" customHeight="1" x14ac:dyDescent="0.15">
      <c r="A15" s="107" t="s">
        <v>58</v>
      </c>
      <c r="B15" s="42">
        <f>B14+9</f>
        <v>9</v>
      </c>
      <c r="C15" s="39" t="s">
        <v>13</v>
      </c>
      <c r="D15" s="39">
        <f>B15+1</f>
        <v>10</v>
      </c>
      <c r="E15" s="35" t="s">
        <v>12</v>
      </c>
      <c r="F15" s="36"/>
      <c r="G15" s="45"/>
      <c r="H15" s="45"/>
      <c r="I15" s="114" t="s">
        <v>48</v>
      </c>
      <c r="J15" s="42">
        <v>9</v>
      </c>
      <c r="K15" s="39" t="s">
        <v>14</v>
      </c>
      <c r="L15" s="34"/>
      <c r="M15" s="35" t="s">
        <v>15</v>
      </c>
      <c r="N15" s="36"/>
      <c r="O15" s="36"/>
      <c r="P15" s="86">
        <f>L15*N14</f>
        <v>0</v>
      </c>
      <c r="Q15" s="97">
        <f>SUM(P15:P17)</f>
        <v>0</v>
      </c>
    </row>
    <row r="16" spans="1:17" ht="27" customHeight="1" x14ac:dyDescent="0.15">
      <c r="A16" s="107"/>
      <c r="B16" s="42">
        <f>D15</f>
        <v>10</v>
      </c>
      <c r="C16" s="39" t="s">
        <v>13</v>
      </c>
      <c r="D16" s="39">
        <f>B16+1</f>
        <v>11</v>
      </c>
      <c r="E16" s="35" t="s">
        <v>12</v>
      </c>
      <c r="F16" s="36"/>
      <c r="G16" s="45"/>
      <c r="H16" s="45"/>
      <c r="I16" s="115"/>
      <c r="J16" s="42">
        <v>10</v>
      </c>
      <c r="K16" s="39" t="s">
        <v>14</v>
      </c>
      <c r="L16" s="34"/>
      <c r="M16" s="35" t="s">
        <v>15</v>
      </c>
      <c r="N16" s="36"/>
      <c r="O16" s="36"/>
      <c r="P16" s="84">
        <f>L16*N14</f>
        <v>0</v>
      </c>
      <c r="Q16" s="97"/>
    </row>
    <row r="17" spans="1:17" ht="27" customHeight="1" thickBot="1" x14ac:dyDescent="0.2">
      <c r="A17" s="108"/>
      <c r="B17" s="46">
        <f>D16</f>
        <v>11</v>
      </c>
      <c r="C17" s="47" t="s">
        <v>16</v>
      </c>
      <c r="D17" s="47"/>
      <c r="E17" s="48"/>
      <c r="F17" s="49"/>
      <c r="G17" s="50"/>
      <c r="H17" s="50"/>
      <c r="I17" s="116"/>
      <c r="J17" s="46">
        <v>11</v>
      </c>
      <c r="K17" s="47" t="s">
        <v>18</v>
      </c>
      <c r="L17" s="51"/>
      <c r="M17" s="48" t="s">
        <v>15</v>
      </c>
      <c r="N17" s="49"/>
      <c r="O17" s="49"/>
      <c r="P17" s="89">
        <f>L17*N14</f>
        <v>0</v>
      </c>
      <c r="Q17" s="98"/>
    </row>
    <row r="18" spans="1:17" s="33" customFormat="1" ht="27" customHeight="1" thickBot="1" x14ac:dyDescent="0.2">
      <c r="A18" s="52"/>
      <c r="B18" s="29"/>
      <c r="C18" s="29"/>
      <c r="D18" s="29"/>
      <c r="E18" s="29"/>
      <c r="F18" s="53"/>
      <c r="G18" s="29"/>
      <c r="H18" s="29"/>
      <c r="I18" s="53"/>
      <c r="J18" s="29"/>
      <c r="K18" s="29"/>
      <c r="L18" s="29"/>
      <c r="M18" s="29"/>
      <c r="N18" s="29"/>
      <c r="O18" s="29"/>
      <c r="P18" s="30"/>
      <c r="Q18" s="30"/>
    </row>
    <row r="19" spans="1:17" ht="27" customHeight="1" x14ac:dyDescent="0.15">
      <c r="A19" s="106" t="s">
        <v>24</v>
      </c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9" t="s">
        <v>67</v>
      </c>
      <c r="M19" s="109"/>
      <c r="N19" s="101" t="s">
        <v>31</v>
      </c>
      <c r="O19" s="99"/>
      <c r="P19" s="101" t="s">
        <v>38</v>
      </c>
      <c r="Q19" s="102"/>
    </row>
    <row r="20" spans="1:17" ht="27" customHeight="1" x14ac:dyDescent="0.15">
      <c r="A20" s="32" t="s">
        <v>19</v>
      </c>
      <c r="B20" s="41"/>
      <c r="C20" s="39" t="s">
        <v>13</v>
      </c>
      <c r="D20" s="41"/>
      <c r="E20" s="35" t="s">
        <v>12</v>
      </c>
      <c r="F20" s="36"/>
      <c r="G20" s="36"/>
      <c r="H20" s="36"/>
      <c r="I20" s="36"/>
      <c r="J20" s="45"/>
      <c r="K20" s="45"/>
      <c r="L20" s="29"/>
      <c r="M20" s="36"/>
      <c r="N20" s="34"/>
      <c r="O20" s="39" t="s">
        <v>21</v>
      </c>
      <c r="P20" s="67" t="s">
        <v>30</v>
      </c>
      <c r="Q20" s="31" t="s">
        <v>28</v>
      </c>
    </row>
    <row r="21" spans="1:17" ht="27" customHeight="1" x14ac:dyDescent="0.15">
      <c r="A21" s="107" t="s">
        <v>58</v>
      </c>
      <c r="B21" s="42">
        <f>B20+9</f>
        <v>9</v>
      </c>
      <c r="C21" s="39" t="s">
        <v>13</v>
      </c>
      <c r="D21" s="39">
        <f>B21+1</f>
        <v>10</v>
      </c>
      <c r="E21" s="35" t="s">
        <v>12</v>
      </c>
      <c r="F21" s="36"/>
      <c r="G21" s="45"/>
      <c r="H21" s="45"/>
      <c r="I21" s="114" t="s">
        <v>48</v>
      </c>
      <c r="J21" s="42">
        <v>9</v>
      </c>
      <c r="K21" s="39" t="s">
        <v>14</v>
      </c>
      <c r="L21" s="34"/>
      <c r="M21" s="35" t="s">
        <v>15</v>
      </c>
      <c r="N21" s="36"/>
      <c r="O21" s="36"/>
      <c r="P21" s="86">
        <f>L21*N20</f>
        <v>0</v>
      </c>
      <c r="Q21" s="97">
        <f>SUM(P21:P23)</f>
        <v>0</v>
      </c>
    </row>
    <row r="22" spans="1:17" ht="27" customHeight="1" x14ac:dyDescent="0.15">
      <c r="A22" s="107"/>
      <c r="B22" s="42">
        <f>D21</f>
        <v>10</v>
      </c>
      <c r="C22" s="39" t="s">
        <v>13</v>
      </c>
      <c r="D22" s="39">
        <f>B22+1</f>
        <v>11</v>
      </c>
      <c r="E22" s="35" t="s">
        <v>12</v>
      </c>
      <c r="F22" s="36"/>
      <c r="G22" s="45"/>
      <c r="H22" s="45"/>
      <c r="I22" s="115"/>
      <c r="J22" s="42">
        <v>10</v>
      </c>
      <c r="K22" s="39" t="s">
        <v>14</v>
      </c>
      <c r="L22" s="34"/>
      <c r="M22" s="35" t="s">
        <v>15</v>
      </c>
      <c r="N22" s="36"/>
      <c r="O22" s="36"/>
      <c r="P22" s="84">
        <f>L22*N20</f>
        <v>0</v>
      </c>
      <c r="Q22" s="97"/>
    </row>
    <row r="23" spans="1:17" ht="27" customHeight="1" thickBot="1" x14ac:dyDescent="0.2">
      <c r="A23" s="108"/>
      <c r="B23" s="46">
        <f>D22</f>
        <v>11</v>
      </c>
      <c r="C23" s="47" t="s">
        <v>16</v>
      </c>
      <c r="D23" s="47"/>
      <c r="E23" s="48"/>
      <c r="F23" s="49"/>
      <c r="G23" s="50"/>
      <c r="H23" s="50"/>
      <c r="I23" s="116"/>
      <c r="J23" s="46">
        <v>11</v>
      </c>
      <c r="K23" s="47" t="s">
        <v>18</v>
      </c>
      <c r="L23" s="51"/>
      <c r="M23" s="48" t="s">
        <v>15</v>
      </c>
      <c r="N23" s="49"/>
      <c r="O23" s="49"/>
      <c r="P23" s="89">
        <f>L23*N20</f>
        <v>0</v>
      </c>
      <c r="Q23" s="98"/>
    </row>
    <row r="24" spans="1:17" s="33" customFormat="1" ht="27" customHeight="1" thickBot="1" x14ac:dyDescent="0.2">
      <c r="A24" s="52"/>
      <c r="B24" s="29"/>
      <c r="C24" s="29"/>
      <c r="D24" s="29"/>
      <c r="E24" s="29"/>
      <c r="F24" s="53"/>
      <c r="G24" s="29"/>
      <c r="H24" s="29"/>
      <c r="I24" s="53"/>
      <c r="J24" s="29"/>
      <c r="K24" s="29"/>
      <c r="L24" s="29"/>
      <c r="M24" s="29"/>
      <c r="N24" s="29"/>
      <c r="O24" s="29"/>
      <c r="P24" s="30"/>
      <c r="Q24" s="30"/>
    </row>
    <row r="25" spans="1:17" ht="27" customHeight="1" x14ac:dyDescent="0.15">
      <c r="A25" s="106" t="s">
        <v>25</v>
      </c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9" t="s">
        <v>67</v>
      </c>
      <c r="M25" s="109"/>
      <c r="N25" s="101" t="s">
        <v>31</v>
      </c>
      <c r="O25" s="99"/>
      <c r="P25" s="101" t="s">
        <v>38</v>
      </c>
      <c r="Q25" s="102"/>
    </row>
    <row r="26" spans="1:17" ht="27" customHeight="1" x14ac:dyDescent="0.15">
      <c r="A26" s="32" t="s">
        <v>19</v>
      </c>
      <c r="B26" s="41"/>
      <c r="C26" s="39" t="s">
        <v>13</v>
      </c>
      <c r="D26" s="41"/>
      <c r="E26" s="35" t="s">
        <v>12</v>
      </c>
      <c r="F26" s="36"/>
      <c r="G26" s="36"/>
      <c r="H26" s="36"/>
      <c r="I26" s="36"/>
      <c r="J26" s="45"/>
      <c r="K26" s="45"/>
      <c r="L26" s="29"/>
      <c r="M26" s="36"/>
      <c r="N26" s="34"/>
      <c r="O26" s="39" t="s">
        <v>21</v>
      </c>
      <c r="P26" s="67" t="s">
        <v>30</v>
      </c>
      <c r="Q26" s="31" t="s">
        <v>28</v>
      </c>
    </row>
    <row r="27" spans="1:17" ht="27" customHeight="1" x14ac:dyDescent="0.15">
      <c r="A27" s="107" t="s">
        <v>58</v>
      </c>
      <c r="B27" s="42">
        <f>B26+9</f>
        <v>9</v>
      </c>
      <c r="C27" s="39" t="s">
        <v>13</v>
      </c>
      <c r="D27" s="39">
        <f>B27+1</f>
        <v>10</v>
      </c>
      <c r="E27" s="35" t="s">
        <v>12</v>
      </c>
      <c r="F27" s="36"/>
      <c r="G27" s="45"/>
      <c r="H27" s="45"/>
      <c r="I27" s="114" t="s">
        <v>48</v>
      </c>
      <c r="J27" s="42">
        <v>9</v>
      </c>
      <c r="K27" s="39" t="s">
        <v>14</v>
      </c>
      <c r="L27" s="34"/>
      <c r="M27" s="35" t="s">
        <v>15</v>
      </c>
      <c r="N27" s="36"/>
      <c r="O27" s="36"/>
      <c r="P27" s="86">
        <f>L27*N26</f>
        <v>0</v>
      </c>
      <c r="Q27" s="97">
        <f>SUM(P27:P29)</f>
        <v>0</v>
      </c>
    </row>
    <row r="28" spans="1:17" ht="27" customHeight="1" x14ac:dyDescent="0.15">
      <c r="A28" s="107"/>
      <c r="B28" s="42">
        <f>D27</f>
        <v>10</v>
      </c>
      <c r="C28" s="39" t="s">
        <v>13</v>
      </c>
      <c r="D28" s="39">
        <f>B28+1</f>
        <v>11</v>
      </c>
      <c r="E28" s="35" t="s">
        <v>12</v>
      </c>
      <c r="F28" s="36"/>
      <c r="G28" s="45"/>
      <c r="H28" s="45"/>
      <c r="I28" s="115"/>
      <c r="J28" s="42">
        <v>10</v>
      </c>
      <c r="K28" s="39" t="s">
        <v>14</v>
      </c>
      <c r="L28" s="34"/>
      <c r="M28" s="35" t="s">
        <v>15</v>
      </c>
      <c r="N28" s="36"/>
      <c r="O28" s="36"/>
      <c r="P28" s="84">
        <f>L28*N26</f>
        <v>0</v>
      </c>
      <c r="Q28" s="97"/>
    </row>
    <row r="29" spans="1:17" ht="27" customHeight="1" thickBot="1" x14ac:dyDescent="0.2">
      <c r="A29" s="108"/>
      <c r="B29" s="46">
        <f>D28</f>
        <v>11</v>
      </c>
      <c r="C29" s="47" t="s">
        <v>16</v>
      </c>
      <c r="D29" s="47"/>
      <c r="E29" s="48"/>
      <c r="F29" s="49"/>
      <c r="G29" s="50"/>
      <c r="H29" s="50"/>
      <c r="I29" s="116"/>
      <c r="J29" s="46">
        <v>11</v>
      </c>
      <c r="K29" s="47" t="s">
        <v>18</v>
      </c>
      <c r="L29" s="51"/>
      <c r="M29" s="48" t="s">
        <v>15</v>
      </c>
      <c r="N29" s="49"/>
      <c r="O29" s="49"/>
      <c r="P29" s="89">
        <f>L29*N26</f>
        <v>0</v>
      </c>
      <c r="Q29" s="98"/>
    </row>
    <row r="30" spans="1:17" s="33" customFormat="1" ht="27" customHeight="1" thickBot="1" x14ac:dyDescent="0.2">
      <c r="A30" s="52"/>
      <c r="B30" s="29"/>
      <c r="C30" s="29"/>
      <c r="D30" s="29"/>
      <c r="E30" s="29"/>
      <c r="F30" s="53"/>
      <c r="G30" s="29"/>
      <c r="H30" s="29"/>
      <c r="I30" s="53"/>
      <c r="J30" s="29"/>
      <c r="K30" s="29"/>
      <c r="L30" s="29"/>
      <c r="M30" s="29"/>
      <c r="N30" s="29"/>
      <c r="O30" s="29"/>
      <c r="P30" s="30"/>
      <c r="Q30" s="30"/>
    </row>
    <row r="31" spans="1:17" ht="27" customHeight="1" x14ac:dyDescent="0.15">
      <c r="A31" s="106" t="s">
        <v>22</v>
      </c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9" t="s">
        <v>67</v>
      </c>
      <c r="M31" s="109"/>
      <c r="N31" s="101" t="s">
        <v>31</v>
      </c>
      <c r="O31" s="99"/>
      <c r="P31" s="101" t="s">
        <v>38</v>
      </c>
      <c r="Q31" s="102"/>
    </row>
    <row r="32" spans="1:17" ht="27" customHeight="1" x14ac:dyDescent="0.15">
      <c r="A32" s="32" t="s">
        <v>19</v>
      </c>
      <c r="B32" s="41"/>
      <c r="C32" s="39" t="s">
        <v>13</v>
      </c>
      <c r="D32" s="41"/>
      <c r="E32" s="35" t="s">
        <v>12</v>
      </c>
      <c r="F32" s="36"/>
      <c r="G32" s="36"/>
      <c r="H32" s="36"/>
      <c r="I32" s="36"/>
      <c r="J32" s="45"/>
      <c r="K32" s="45"/>
      <c r="L32" s="29"/>
      <c r="M32" s="36"/>
      <c r="N32" s="34"/>
      <c r="O32" s="39" t="s">
        <v>21</v>
      </c>
      <c r="P32" s="67" t="s">
        <v>30</v>
      </c>
      <c r="Q32" s="31" t="s">
        <v>28</v>
      </c>
    </row>
    <row r="33" spans="1:17" ht="27" customHeight="1" x14ac:dyDescent="0.15">
      <c r="A33" s="107" t="s">
        <v>58</v>
      </c>
      <c r="B33" s="42">
        <f>B32+9</f>
        <v>9</v>
      </c>
      <c r="C33" s="39" t="s">
        <v>13</v>
      </c>
      <c r="D33" s="39">
        <f>B33+1</f>
        <v>10</v>
      </c>
      <c r="E33" s="35" t="s">
        <v>12</v>
      </c>
      <c r="F33" s="36"/>
      <c r="G33" s="45"/>
      <c r="H33" s="45"/>
      <c r="I33" s="114" t="s">
        <v>48</v>
      </c>
      <c r="J33" s="42">
        <v>9</v>
      </c>
      <c r="K33" s="39" t="s">
        <v>14</v>
      </c>
      <c r="L33" s="34"/>
      <c r="M33" s="35" t="s">
        <v>15</v>
      </c>
      <c r="N33" s="36"/>
      <c r="O33" s="36"/>
      <c r="P33" s="86">
        <f>L33*N32</f>
        <v>0</v>
      </c>
      <c r="Q33" s="97">
        <f>SUM(P33:P35)</f>
        <v>0</v>
      </c>
    </row>
    <row r="34" spans="1:17" ht="27" customHeight="1" x14ac:dyDescent="0.15">
      <c r="A34" s="107"/>
      <c r="B34" s="42">
        <f>D33</f>
        <v>10</v>
      </c>
      <c r="C34" s="39" t="s">
        <v>13</v>
      </c>
      <c r="D34" s="39">
        <f>B34+1</f>
        <v>11</v>
      </c>
      <c r="E34" s="35" t="s">
        <v>12</v>
      </c>
      <c r="F34" s="36"/>
      <c r="G34" s="45"/>
      <c r="H34" s="45"/>
      <c r="I34" s="115"/>
      <c r="J34" s="42">
        <v>10</v>
      </c>
      <c r="K34" s="39" t="s">
        <v>14</v>
      </c>
      <c r="L34" s="34"/>
      <c r="M34" s="35" t="s">
        <v>15</v>
      </c>
      <c r="N34" s="36"/>
      <c r="O34" s="36"/>
      <c r="P34" s="84">
        <f>L34*N32</f>
        <v>0</v>
      </c>
      <c r="Q34" s="97"/>
    </row>
    <row r="35" spans="1:17" ht="27" customHeight="1" thickBot="1" x14ac:dyDescent="0.2">
      <c r="A35" s="108"/>
      <c r="B35" s="46">
        <f>D34</f>
        <v>11</v>
      </c>
      <c r="C35" s="47" t="s">
        <v>16</v>
      </c>
      <c r="D35" s="47"/>
      <c r="E35" s="48"/>
      <c r="F35" s="49"/>
      <c r="G35" s="50"/>
      <c r="H35" s="50"/>
      <c r="I35" s="116"/>
      <c r="J35" s="46">
        <v>11</v>
      </c>
      <c r="K35" s="47" t="s">
        <v>18</v>
      </c>
      <c r="L35" s="51"/>
      <c r="M35" s="48" t="s">
        <v>15</v>
      </c>
      <c r="N35" s="49"/>
      <c r="O35" s="49"/>
      <c r="P35" s="89">
        <f>L35*N32</f>
        <v>0</v>
      </c>
      <c r="Q35" s="98"/>
    </row>
    <row r="36" spans="1:17" ht="27" customHeight="1" thickBot="1" x14ac:dyDescent="0.2"/>
    <row r="37" spans="1:17" ht="27" customHeight="1" x14ac:dyDescent="0.15">
      <c r="L37" s="123" t="s">
        <v>50</v>
      </c>
      <c r="M37" s="124"/>
      <c r="N37" s="119" t="s">
        <v>33</v>
      </c>
      <c r="O37" s="120"/>
      <c r="P37" s="121" t="s">
        <v>39</v>
      </c>
      <c r="Q37" s="122"/>
    </row>
    <row r="38" spans="1:17" ht="27" customHeight="1" x14ac:dyDescent="0.15">
      <c r="L38" s="117" t="s">
        <v>36</v>
      </c>
      <c r="M38" s="118"/>
      <c r="N38" s="73">
        <f>SUM(N8,N14,N20,N26)</f>
        <v>0</v>
      </c>
      <c r="O38" s="74" t="s">
        <v>34</v>
      </c>
      <c r="P38" s="71">
        <f>SUM(P5,Q9,Q15,Q21,Q27,'入力表 (スポット利用)'!P5:Q5,'入力表 (スポット利用)'!Q9:Q12,'入力表 (スポット利用)'!Q16:Q19,'入力表 (スポット利用)'!Q23:Q26,'入力表 (スポット利用)'!Q30:Q33)</f>
        <v>0</v>
      </c>
      <c r="Q38" s="72" t="s">
        <v>35</v>
      </c>
    </row>
    <row r="39" spans="1:17" ht="27" customHeight="1" thickBot="1" x14ac:dyDescent="0.2">
      <c r="L39" s="125" t="s">
        <v>37</v>
      </c>
      <c r="M39" s="126"/>
      <c r="N39" s="75">
        <f>N32</f>
        <v>0</v>
      </c>
      <c r="O39" s="76" t="s">
        <v>34</v>
      </c>
      <c r="P39" s="77">
        <f>SUM(Q33,'入力表 (スポット利用)'!Q37:Q40)</f>
        <v>0</v>
      </c>
      <c r="Q39" s="78" t="s">
        <v>35</v>
      </c>
    </row>
  </sheetData>
  <mergeCells count="47">
    <mergeCell ref="L38:M38"/>
    <mergeCell ref="N37:O37"/>
    <mergeCell ref="P37:Q37"/>
    <mergeCell ref="L37:M37"/>
    <mergeCell ref="L39:M39"/>
    <mergeCell ref="I33:I35"/>
    <mergeCell ref="A21:A23"/>
    <mergeCell ref="A27:A29"/>
    <mergeCell ref="A33:A35"/>
    <mergeCell ref="L31:M31"/>
    <mergeCell ref="L25:M25"/>
    <mergeCell ref="A25:K25"/>
    <mergeCell ref="A31:K31"/>
    <mergeCell ref="I21:I23"/>
    <mergeCell ref="I27:I29"/>
    <mergeCell ref="N25:O25"/>
    <mergeCell ref="N31:O31"/>
    <mergeCell ref="F9:F11"/>
    <mergeCell ref="I9:I11"/>
    <mergeCell ref="A13:K13"/>
    <mergeCell ref="A19:K19"/>
    <mergeCell ref="A9:A11"/>
    <mergeCell ref="L19:M19"/>
    <mergeCell ref="L13:M13"/>
    <mergeCell ref="N13:O13"/>
    <mergeCell ref="N19:O19"/>
    <mergeCell ref="I15:I17"/>
    <mergeCell ref="P4:Q4"/>
    <mergeCell ref="P5:Q5"/>
    <mergeCell ref="A1:Q1"/>
    <mergeCell ref="A7:K7"/>
    <mergeCell ref="A15:A17"/>
    <mergeCell ref="A4:K4"/>
    <mergeCell ref="L4:M4"/>
    <mergeCell ref="N4:O4"/>
    <mergeCell ref="L7:M7"/>
    <mergeCell ref="N7:O7"/>
    <mergeCell ref="Q27:Q29"/>
    <mergeCell ref="Q33:Q35"/>
    <mergeCell ref="P7:Q7"/>
    <mergeCell ref="P13:Q13"/>
    <mergeCell ref="P19:Q19"/>
    <mergeCell ref="P25:Q25"/>
    <mergeCell ref="P31:Q31"/>
    <mergeCell ref="Q9:Q11"/>
    <mergeCell ref="Q15:Q17"/>
    <mergeCell ref="Q21:Q23"/>
  </mergeCells>
  <phoneticPr fontId="1"/>
  <printOptions horizontalCentered="1"/>
  <pageMargins left="0.31496062992125984" right="0.11811023622047245" top="0.55118110236220474" bottom="0.74803149606299213" header="0.31496062992125984" footer="0.31496062992125984"/>
  <pageSetup paperSize="9" scale="5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1"/>
  <sheetViews>
    <sheetView zoomScale="75" zoomScaleNormal="75" workbookViewId="0">
      <selection activeCell="L23" sqref="L23:L26"/>
    </sheetView>
  </sheetViews>
  <sheetFormatPr defaultRowHeight="13.5" x14ac:dyDescent="0.15"/>
  <cols>
    <col min="1" max="1" width="14.625" customWidth="1"/>
    <col min="2" max="2" width="9" customWidth="1"/>
    <col min="3" max="3" width="7" customWidth="1"/>
    <col min="4" max="4" width="10.25" customWidth="1"/>
    <col min="5" max="5" width="7" customWidth="1"/>
    <col min="6" max="6" width="10.25" customWidth="1"/>
    <col min="7" max="7" width="14.625" customWidth="1"/>
    <col min="8" max="9" width="8.75" customWidth="1"/>
    <col min="10" max="10" width="14.375" customWidth="1"/>
    <col min="11" max="11" width="8.625" customWidth="1"/>
    <col min="12" max="12" width="15.25" customWidth="1"/>
    <col min="13" max="13" width="4" customWidth="1"/>
    <col min="14" max="14" width="19.5" customWidth="1"/>
    <col min="15" max="15" width="4.25" customWidth="1"/>
    <col min="16" max="16" width="14.25" customWidth="1"/>
    <col min="17" max="17" width="10" customWidth="1"/>
  </cols>
  <sheetData>
    <row r="1" spans="1:17" ht="34.5" customHeight="1" x14ac:dyDescent="0.15">
      <c r="A1" s="105" t="s">
        <v>70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</row>
    <row r="2" spans="1:17" s="33" customFormat="1" ht="27" customHeight="1" x14ac:dyDescent="0.15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</row>
    <row r="3" spans="1:17" ht="27" customHeight="1" thickBot="1" x14ac:dyDescent="0.2"/>
    <row r="4" spans="1:17" ht="27" customHeight="1" x14ac:dyDescent="0.15">
      <c r="A4" s="106" t="s">
        <v>26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9" t="s">
        <v>66</v>
      </c>
      <c r="M4" s="109"/>
      <c r="N4" s="101" t="s">
        <v>31</v>
      </c>
      <c r="O4" s="99"/>
      <c r="P4" s="99" t="s">
        <v>38</v>
      </c>
      <c r="Q4" s="100"/>
    </row>
    <row r="5" spans="1:17" ht="27" customHeight="1" thickBot="1" x14ac:dyDescent="0.2">
      <c r="A5" s="94" t="s">
        <v>8</v>
      </c>
      <c r="B5" s="51"/>
      <c r="C5" s="47" t="s">
        <v>13</v>
      </c>
      <c r="D5" s="58"/>
      <c r="E5" s="48" t="s">
        <v>12</v>
      </c>
      <c r="F5" s="60" t="s">
        <v>10</v>
      </c>
      <c r="G5" s="46">
        <f>D5-B5</f>
        <v>0</v>
      </c>
      <c r="H5" s="48" t="s">
        <v>14</v>
      </c>
      <c r="I5" s="49"/>
      <c r="J5" s="49"/>
      <c r="K5" s="49"/>
      <c r="L5" s="51"/>
      <c r="M5" s="48" t="s">
        <v>15</v>
      </c>
      <c r="N5" s="95">
        <f>'入力表（長時間預かり）'!N5</f>
        <v>0</v>
      </c>
      <c r="O5" s="47" t="s">
        <v>21</v>
      </c>
      <c r="P5" s="103">
        <f>L5*N5</f>
        <v>0</v>
      </c>
      <c r="Q5" s="104"/>
    </row>
    <row r="6" spans="1:17" ht="27" customHeight="1" thickBot="1" x14ac:dyDescent="0.2"/>
    <row r="7" spans="1:17" ht="27" customHeight="1" x14ac:dyDescent="0.15">
      <c r="A7" s="106" t="s">
        <v>27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9" t="s">
        <v>66</v>
      </c>
      <c r="M7" s="109"/>
      <c r="N7" s="101" t="s">
        <v>31</v>
      </c>
      <c r="O7" s="99"/>
      <c r="P7" s="99" t="s">
        <v>38</v>
      </c>
      <c r="Q7" s="100"/>
    </row>
    <row r="8" spans="1:17" ht="27" customHeight="1" x14ac:dyDescent="0.15">
      <c r="A8" s="93" t="s">
        <v>11</v>
      </c>
      <c r="B8" s="43">
        <f>'入力表（長時間預かり）'!B8</f>
        <v>0</v>
      </c>
      <c r="C8" s="39" t="s">
        <v>13</v>
      </c>
      <c r="D8" s="96">
        <f>'入力表（長時間預かり）'!D8</f>
        <v>0</v>
      </c>
      <c r="E8" s="35" t="s">
        <v>12</v>
      </c>
      <c r="F8" s="92" t="s">
        <v>11</v>
      </c>
      <c r="G8" s="42">
        <f>D8-B8</f>
        <v>0</v>
      </c>
      <c r="H8" s="35" t="s">
        <v>14</v>
      </c>
      <c r="I8" s="45"/>
      <c r="J8" s="45"/>
      <c r="K8" s="45"/>
      <c r="L8" s="36"/>
      <c r="M8" s="36"/>
      <c r="N8" s="43">
        <f>'入力表（長時間預かり）'!N8</f>
        <v>0</v>
      </c>
      <c r="O8" s="39" t="s">
        <v>21</v>
      </c>
      <c r="P8" s="67" t="s">
        <v>30</v>
      </c>
      <c r="Q8" s="31" t="s">
        <v>28</v>
      </c>
    </row>
    <row r="9" spans="1:17" ht="27" customHeight="1" x14ac:dyDescent="0.15">
      <c r="A9" s="107" t="s">
        <v>17</v>
      </c>
      <c r="B9" s="42">
        <f>D8</f>
        <v>0</v>
      </c>
      <c r="C9" s="39" t="s">
        <v>13</v>
      </c>
      <c r="D9" s="39">
        <f>B9+(9-G8)</f>
        <v>9</v>
      </c>
      <c r="E9" s="35" t="s">
        <v>68</v>
      </c>
      <c r="F9" s="110" t="s">
        <v>10</v>
      </c>
      <c r="G9" s="42">
        <f>D9-B9-1</f>
        <v>8</v>
      </c>
      <c r="H9" s="35" t="s">
        <v>20</v>
      </c>
      <c r="I9" s="112" t="s">
        <v>44</v>
      </c>
      <c r="J9" s="42">
        <v>8</v>
      </c>
      <c r="K9" s="39" t="s">
        <v>20</v>
      </c>
      <c r="L9" s="34"/>
      <c r="M9" s="35" t="s">
        <v>15</v>
      </c>
      <c r="N9" s="36"/>
      <c r="O9" s="36"/>
      <c r="P9" s="38">
        <f>L9*N8</f>
        <v>0</v>
      </c>
      <c r="Q9" s="97">
        <f>SUM(P9:P12)</f>
        <v>0</v>
      </c>
    </row>
    <row r="10" spans="1:17" ht="27" customHeight="1" x14ac:dyDescent="0.15">
      <c r="A10" s="107"/>
      <c r="B10" s="42">
        <f>D9</f>
        <v>9</v>
      </c>
      <c r="C10" s="39" t="s">
        <v>13</v>
      </c>
      <c r="D10" s="39">
        <f>B10+1</f>
        <v>10</v>
      </c>
      <c r="E10" s="35" t="s">
        <v>12</v>
      </c>
      <c r="F10" s="110"/>
      <c r="G10" s="42">
        <f>G9+1</f>
        <v>9</v>
      </c>
      <c r="H10" s="35" t="s">
        <v>14</v>
      </c>
      <c r="I10" s="112"/>
      <c r="J10" s="42">
        <v>9</v>
      </c>
      <c r="K10" s="39" t="s">
        <v>14</v>
      </c>
      <c r="L10" s="34"/>
      <c r="M10" s="35" t="s">
        <v>15</v>
      </c>
      <c r="N10" s="36"/>
      <c r="O10" s="36"/>
      <c r="P10" s="86">
        <f>L10*N8</f>
        <v>0</v>
      </c>
      <c r="Q10" s="97"/>
    </row>
    <row r="11" spans="1:17" ht="27" customHeight="1" x14ac:dyDescent="0.15">
      <c r="A11" s="107"/>
      <c r="B11" s="42">
        <f>D10</f>
        <v>10</v>
      </c>
      <c r="C11" s="39" t="s">
        <v>13</v>
      </c>
      <c r="D11" s="39">
        <f>B11+1</f>
        <v>11</v>
      </c>
      <c r="E11" s="35" t="s">
        <v>12</v>
      </c>
      <c r="F11" s="110"/>
      <c r="G11" s="42">
        <f>G9+2</f>
        <v>10</v>
      </c>
      <c r="H11" s="35" t="s">
        <v>14</v>
      </c>
      <c r="I11" s="112"/>
      <c r="J11" s="42">
        <v>10</v>
      </c>
      <c r="K11" s="39" t="s">
        <v>14</v>
      </c>
      <c r="L11" s="34"/>
      <c r="M11" s="35" t="s">
        <v>15</v>
      </c>
      <c r="N11" s="36"/>
      <c r="O11" s="36"/>
      <c r="P11" s="84">
        <f>L11*N8</f>
        <v>0</v>
      </c>
      <c r="Q11" s="97"/>
    </row>
    <row r="12" spans="1:17" ht="27" customHeight="1" thickBot="1" x14ac:dyDescent="0.2">
      <c r="A12" s="108"/>
      <c r="B12" s="55">
        <f>D11</f>
        <v>11</v>
      </c>
      <c r="C12" s="49" t="s">
        <v>16</v>
      </c>
      <c r="D12" s="49"/>
      <c r="E12" s="56"/>
      <c r="F12" s="111"/>
      <c r="G12" s="46">
        <f>G9+3</f>
        <v>11</v>
      </c>
      <c r="H12" s="48" t="s">
        <v>18</v>
      </c>
      <c r="I12" s="113"/>
      <c r="J12" s="46">
        <v>11</v>
      </c>
      <c r="K12" s="47" t="s">
        <v>18</v>
      </c>
      <c r="L12" s="51"/>
      <c r="M12" s="48" t="s">
        <v>15</v>
      </c>
      <c r="N12" s="55"/>
      <c r="O12" s="49"/>
      <c r="P12" s="89">
        <f>L12*N8</f>
        <v>0</v>
      </c>
      <c r="Q12" s="98"/>
    </row>
    <row r="13" spans="1:17" s="33" customFormat="1" ht="27" customHeight="1" thickBot="1" x14ac:dyDescent="0.2">
      <c r="A13" s="52"/>
      <c r="B13" s="29"/>
      <c r="C13" s="29"/>
      <c r="D13" s="29"/>
      <c r="E13" s="29"/>
      <c r="F13" s="53"/>
      <c r="G13" s="29"/>
      <c r="H13" s="29"/>
      <c r="I13" s="53"/>
      <c r="J13" s="29"/>
      <c r="K13" s="29"/>
      <c r="L13" s="29"/>
      <c r="M13" s="29"/>
      <c r="N13" s="29"/>
      <c r="O13" s="29"/>
      <c r="P13" s="30"/>
      <c r="Q13" s="30"/>
    </row>
    <row r="14" spans="1:17" ht="27" customHeight="1" x14ac:dyDescent="0.15">
      <c r="A14" s="106" t="s">
        <v>23</v>
      </c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9" t="s">
        <v>66</v>
      </c>
      <c r="M14" s="109"/>
      <c r="N14" s="101" t="s">
        <v>31</v>
      </c>
      <c r="O14" s="99"/>
      <c r="P14" s="101" t="s">
        <v>38</v>
      </c>
      <c r="Q14" s="102"/>
    </row>
    <row r="15" spans="1:17" ht="27" customHeight="1" x14ac:dyDescent="0.15">
      <c r="A15" s="93" t="s">
        <v>19</v>
      </c>
      <c r="B15" s="41"/>
      <c r="C15" s="39" t="s">
        <v>13</v>
      </c>
      <c r="D15" s="41"/>
      <c r="E15" s="35" t="s">
        <v>12</v>
      </c>
      <c r="F15" s="36"/>
      <c r="G15" s="36"/>
      <c r="H15" s="36"/>
      <c r="I15" s="36"/>
      <c r="J15" s="45"/>
      <c r="K15" s="45"/>
      <c r="L15" s="29"/>
      <c r="M15" s="36"/>
      <c r="N15" s="43">
        <f>'入力表（長時間預かり）'!N14</f>
        <v>0</v>
      </c>
      <c r="O15" s="39" t="s">
        <v>21</v>
      </c>
      <c r="P15" s="67" t="s">
        <v>30</v>
      </c>
      <c r="Q15" s="31" t="s">
        <v>28</v>
      </c>
    </row>
    <row r="16" spans="1:17" ht="27" customHeight="1" x14ac:dyDescent="0.15">
      <c r="A16" s="127" t="s">
        <v>17</v>
      </c>
      <c r="B16" s="43">
        <f>B15</f>
        <v>0</v>
      </c>
      <c r="C16" s="39" t="s">
        <v>13</v>
      </c>
      <c r="D16" s="44">
        <f>B16+9</f>
        <v>9</v>
      </c>
      <c r="E16" s="35" t="s">
        <v>68</v>
      </c>
      <c r="F16" s="36"/>
      <c r="G16" s="45"/>
      <c r="H16" s="45"/>
      <c r="I16" s="114" t="s">
        <v>44</v>
      </c>
      <c r="J16" s="42">
        <v>8</v>
      </c>
      <c r="K16" s="39" t="s">
        <v>20</v>
      </c>
      <c r="L16" s="34"/>
      <c r="M16" s="35" t="s">
        <v>15</v>
      </c>
      <c r="N16" s="36"/>
      <c r="O16" s="36"/>
      <c r="P16" s="38">
        <f>L16*N15</f>
        <v>0</v>
      </c>
      <c r="Q16" s="97">
        <f>SUM(P16:P19)</f>
        <v>0</v>
      </c>
    </row>
    <row r="17" spans="1:17" ht="27" customHeight="1" x14ac:dyDescent="0.15">
      <c r="A17" s="127"/>
      <c r="B17" s="42">
        <f>D16</f>
        <v>9</v>
      </c>
      <c r="C17" s="39" t="s">
        <v>13</v>
      </c>
      <c r="D17" s="39">
        <f>B17+1</f>
        <v>10</v>
      </c>
      <c r="E17" s="35" t="s">
        <v>12</v>
      </c>
      <c r="F17" s="36"/>
      <c r="G17" s="45"/>
      <c r="H17" s="45"/>
      <c r="I17" s="115"/>
      <c r="J17" s="42">
        <v>9</v>
      </c>
      <c r="K17" s="39" t="s">
        <v>14</v>
      </c>
      <c r="L17" s="34"/>
      <c r="M17" s="35" t="s">
        <v>15</v>
      </c>
      <c r="N17" s="36"/>
      <c r="O17" s="36"/>
      <c r="P17" s="86">
        <f>L17*N15</f>
        <v>0</v>
      </c>
      <c r="Q17" s="97"/>
    </row>
    <row r="18" spans="1:17" ht="27" customHeight="1" x14ac:dyDescent="0.15">
      <c r="A18" s="127"/>
      <c r="B18" s="42">
        <f>D17</f>
        <v>10</v>
      </c>
      <c r="C18" s="39" t="s">
        <v>13</v>
      </c>
      <c r="D18" s="39">
        <f>B18+1</f>
        <v>11</v>
      </c>
      <c r="E18" s="35" t="s">
        <v>12</v>
      </c>
      <c r="F18" s="36"/>
      <c r="G18" s="45"/>
      <c r="H18" s="45"/>
      <c r="I18" s="115"/>
      <c r="J18" s="42">
        <v>10</v>
      </c>
      <c r="K18" s="39" t="s">
        <v>14</v>
      </c>
      <c r="L18" s="34"/>
      <c r="M18" s="35" t="s">
        <v>15</v>
      </c>
      <c r="N18" s="36"/>
      <c r="O18" s="36"/>
      <c r="P18" s="84">
        <f>L18*N15</f>
        <v>0</v>
      </c>
      <c r="Q18" s="97"/>
    </row>
    <row r="19" spans="1:17" ht="27" customHeight="1" thickBot="1" x14ac:dyDescent="0.2">
      <c r="A19" s="128"/>
      <c r="B19" s="46">
        <f>D18</f>
        <v>11</v>
      </c>
      <c r="C19" s="47" t="s">
        <v>16</v>
      </c>
      <c r="D19" s="47"/>
      <c r="E19" s="48"/>
      <c r="F19" s="49"/>
      <c r="G19" s="50"/>
      <c r="H19" s="50"/>
      <c r="I19" s="116"/>
      <c r="J19" s="46">
        <v>11</v>
      </c>
      <c r="K19" s="47" t="s">
        <v>18</v>
      </c>
      <c r="L19" s="51"/>
      <c r="M19" s="48" t="s">
        <v>15</v>
      </c>
      <c r="N19" s="49"/>
      <c r="O19" s="49"/>
      <c r="P19" s="89">
        <f>L19*N15</f>
        <v>0</v>
      </c>
      <c r="Q19" s="98"/>
    </row>
    <row r="20" spans="1:17" s="33" customFormat="1" ht="27" customHeight="1" thickBot="1" x14ac:dyDescent="0.2">
      <c r="A20" s="52"/>
      <c r="B20" s="29"/>
      <c r="C20" s="29"/>
      <c r="D20" s="29"/>
      <c r="E20" s="29"/>
      <c r="F20" s="53"/>
      <c r="G20" s="29"/>
      <c r="H20" s="29"/>
      <c r="I20" s="53"/>
      <c r="J20" s="29"/>
      <c r="K20" s="29"/>
      <c r="L20" s="29"/>
      <c r="M20" s="29"/>
      <c r="N20" s="29"/>
      <c r="O20" s="29"/>
      <c r="P20" s="30"/>
      <c r="Q20" s="30"/>
    </row>
    <row r="21" spans="1:17" ht="27" customHeight="1" x14ac:dyDescent="0.15">
      <c r="A21" s="106" t="s">
        <v>24</v>
      </c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9" t="s">
        <v>66</v>
      </c>
      <c r="M21" s="109"/>
      <c r="N21" s="101" t="s">
        <v>31</v>
      </c>
      <c r="O21" s="99"/>
      <c r="P21" s="101" t="s">
        <v>38</v>
      </c>
      <c r="Q21" s="102"/>
    </row>
    <row r="22" spans="1:17" ht="27" customHeight="1" x14ac:dyDescent="0.15">
      <c r="A22" s="93" t="s">
        <v>19</v>
      </c>
      <c r="B22" s="41"/>
      <c r="C22" s="39" t="s">
        <v>13</v>
      </c>
      <c r="D22" s="41"/>
      <c r="E22" s="35" t="s">
        <v>12</v>
      </c>
      <c r="F22" s="36"/>
      <c r="G22" s="36"/>
      <c r="H22" s="36"/>
      <c r="I22" s="36"/>
      <c r="J22" s="45"/>
      <c r="K22" s="45"/>
      <c r="L22" s="29"/>
      <c r="M22" s="36"/>
      <c r="N22" s="43">
        <f>'入力表（長時間預かり）'!N20</f>
        <v>0</v>
      </c>
      <c r="O22" s="39" t="s">
        <v>21</v>
      </c>
      <c r="P22" s="67" t="s">
        <v>30</v>
      </c>
      <c r="Q22" s="31" t="s">
        <v>28</v>
      </c>
    </row>
    <row r="23" spans="1:17" ht="27" customHeight="1" x14ac:dyDescent="0.15">
      <c r="A23" s="127" t="s">
        <v>17</v>
      </c>
      <c r="B23" s="43">
        <f>B22</f>
        <v>0</v>
      </c>
      <c r="C23" s="39" t="s">
        <v>13</v>
      </c>
      <c r="D23" s="44">
        <f>B23+9</f>
        <v>9</v>
      </c>
      <c r="E23" s="35" t="s">
        <v>68</v>
      </c>
      <c r="F23" s="36"/>
      <c r="G23" s="45"/>
      <c r="H23" s="45"/>
      <c r="I23" s="114" t="s">
        <v>44</v>
      </c>
      <c r="J23" s="42">
        <v>8</v>
      </c>
      <c r="K23" s="39" t="s">
        <v>20</v>
      </c>
      <c r="L23" s="34"/>
      <c r="M23" s="35" t="s">
        <v>15</v>
      </c>
      <c r="N23" s="36"/>
      <c r="O23" s="36"/>
      <c r="P23" s="38">
        <f>L23*N22</f>
        <v>0</v>
      </c>
      <c r="Q23" s="97">
        <f>SUM(P23:P26)</f>
        <v>0</v>
      </c>
    </row>
    <row r="24" spans="1:17" ht="27" customHeight="1" x14ac:dyDescent="0.15">
      <c r="A24" s="127"/>
      <c r="B24" s="42">
        <f>D23</f>
        <v>9</v>
      </c>
      <c r="C24" s="39" t="s">
        <v>13</v>
      </c>
      <c r="D24" s="39">
        <f>B24+1</f>
        <v>10</v>
      </c>
      <c r="E24" s="35" t="s">
        <v>12</v>
      </c>
      <c r="F24" s="36"/>
      <c r="G24" s="45"/>
      <c r="H24" s="45"/>
      <c r="I24" s="115"/>
      <c r="J24" s="42">
        <v>9</v>
      </c>
      <c r="K24" s="39" t="s">
        <v>14</v>
      </c>
      <c r="L24" s="34"/>
      <c r="M24" s="35" t="s">
        <v>15</v>
      </c>
      <c r="N24" s="36"/>
      <c r="O24" s="36"/>
      <c r="P24" s="86">
        <f>L24*N22</f>
        <v>0</v>
      </c>
      <c r="Q24" s="97"/>
    </row>
    <row r="25" spans="1:17" ht="27" customHeight="1" x14ac:dyDescent="0.15">
      <c r="A25" s="127"/>
      <c r="B25" s="42">
        <f>D24</f>
        <v>10</v>
      </c>
      <c r="C25" s="39" t="s">
        <v>13</v>
      </c>
      <c r="D25" s="39">
        <f>B25+1</f>
        <v>11</v>
      </c>
      <c r="E25" s="35" t="s">
        <v>12</v>
      </c>
      <c r="F25" s="36"/>
      <c r="G25" s="45"/>
      <c r="H25" s="45"/>
      <c r="I25" s="115"/>
      <c r="J25" s="42">
        <v>10</v>
      </c>
      <c r="K25" s="39" t="s">
        <v>14</v>
      </c>
      <c r="L25" s="34"/>
      <c r="M25" s="35" t="s">
        <v>15</v>
      </c>
      <c r="N25" s="36"/>
      <c r="O25" s="36"/>
      <c r="P25" s="84">
        <f>L25*N22</f>
        <v>0</v>
      </c>
      <c r="Q25" s="97"/>
    </row>
    <row r="26" spans="1:17" ht="27" customHeight="1" thickBot="1" x14ac:dyDescent="0.2">
      <c r="A26" s="128"/>
      <c r="B26" s="46">
        <f>D25</f>
        <v>11</v>
      </c>
      <c r="C26" s="47" t="s">
        <v>16</v>
      </c>
      <c r="D26" s="47"/>
      <c r="E26" s="48"/>
      <c r="F26" s="49"/>
      <c r="G26" s="50"/>
      <c r="H26" s="50"/>
      <c r="I26" s="116"/>
      <c r="J26" s="46">
        <v>11</v>
      </c>
      <c r="K26" s="47" t="s">
        <v>18</v>
      </c>
      <c r="L26" s="51"/>
      <c r="M26" s="48" t="s">
        <v>15</v>
      </c>
      <c r="N26" s="49"/>
      <c r="O26" s="49"/>
      <c r="P26" s="89">
        <f>L26*N22</f>
        <v>0</v>
      </c>
      <c r="Q26" s="98"/>
    </row>
    <row r="27" spans="1:17" s="33" customFormat="1" ht="27" customHeight="1" thickBot="1" x14ac:dyDescent="0.2">
      <c r="A27" s="52"/>
      <c r="B27" s="29"/>
      <c r="C27" s="29"/>
      <c r="D27" s="29"/>
      <c r="E27" s="29"/>
      <c r="F27" s="53"/>
      <c r="G27" s="29"/>
      <c r="H27" s="29"/>
      <c r="I27" s="53"/>
      <c r="J27" s="29"/>
      <c r="K27" s="29"/>
      <c r="L27" s="29"/>
      <c r="M27" s="29"/>
      <c r="N27" s="29"/>
      <c r="O27" s="29"/>
      <c r="P27" s="30"/>
      <c r="Q27" s="30"/>
    </row>
    <row r="28" spans="1:17" ht="27" customHeight="1" x14ac:dyDescent="0.15">
      <c r="A28" s="106" t="s">
        <v>25</v>
      </c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9" t="s">
        <v>66</v>
      </c>
      <c r="M28" s="109"/>
      <c r="N28" s="101" t="s">
        <v>31</v>
      </c>
      <c r="O28" s="99"/>
      <c r="P28" s="101" t="s">
        <v>38</v>
      </c>
      <c r="Q28" s="102"/>
    </row>
    <row r="29" spans="1:17" ht="27" customHeight="1" x14ac:dyDescent="0.15">
      <c r="A29" s="93" t="s">
        <v>19</v>
      </c>
      <c r="B29" s="41"/>
      <c r="C29" s="39" t="s">
        <v>13</v>
      </c>
      <c r="D29" s="41"/>
      <c r="E29" s="35" t="s">
        <v>12</v>
      </c>
      <c r="F29" s="36"/>
      <c r="G29" s="36"/>
      <c r="H29" s="36"/>
      <c r="I29" s="36"/>
      <c r="J29" s="45"/>
      <c r="K29" s="45"/>
      <c r="L29" s="29"/>
      <c r="M29" s="36"/>
      <c r="N29" s="43">
        <f>'入力表（長時間預かり）'!N26</f>
        <v>0</v>
      </c>
      <c r="O29" s="39" t="s">
        <v>21</v>
      </c>
      <c r="P29" s="67" t="s">
        <v>30</v>
      </c>
      <c r="Q29" s="31" t="s">
        <v>28</v>
      </c>
    </row>
    <row r="30" spans="1:17" ht="27" customHeight="1" x14ac:dyDescent="0.15">
      <c r="A30" s="127" t="s">
        <v>17</v>
      </c>
      <c r="B30" s="43">
        <f>B29</f>
        <v>0</v>
      </c>
      <c r="C30" s="39" t="s">
        <v>13</v>
      </c>
      <c r="D30" s="44">
        <f>B30+9</f>
        <v>9</v>
      </c>
      <c r="E30" s="35" t="s">
        <v>68</v>
      </c>
      <c r="F30" s="36"/>
      <c r="G30" s="45"/>
      <c r="H30" s="45"/>
      <c r="I30" s="110" t="s">
        <v>44</v>
      </c>
      <c r="J30" s="42">
        <v>8</v>
      </c>
      <c r="K30" s="39" t="s">
        <v>20</v>
      </c>
      <c r="L30" s="34"/>
      <c r="M30" s="35" t="s">
        <v>15</v>
      </c>
      <c r="N30" s="36"/>
      <c r="O30" s="36"/>
      <c r="P30" s="38">
        <f>L30*N29</f>
        <v>0</v>
      </c>
      <c r="Q30" s="97">
        <f>SUM(P30:P33)</f>
        <v>0</v>
      </c>
    </row>
    <row r="31" spans="1:17" ht="27" customHeight="1" x14ac:dyDescent="0.15">
      <c r="A31" s="127"/>
      <c r="B31" s="42">
        <f>D30</f>
        <v>9</v>
      </c>
      <c r="C31" s="39" t="s">
        <v>13</v>
      </c>
      <c r="D31" s="39">
        <f>B31+1</f>
        <v>10</v>
      </c>
      <c r="E31" s="35" t="s">
        <v>12</v>
      </c>
      <c r="F31" s="36"/>
      <c r="G31" s="45"/>
      <c r="H31" s="45"/>
      <c r="I31" s="110"/>
      <c r="J31" s="42">
        <v>9</v>
      </c>
      <c r="K31" s="39" t="s">
        <v>14</v>
      </c>
      <c r="L31" s="34"/>
      <c r="M31" s="35" t="s">
        <v>15</v>
      </c>
      <c r="N31" s="36"/>
      <c r="O31" s="36"/>
      <c r="P31" s="86">
        <f>L31*N29</f>
        <v>0</v>
      </c>
      <c r="Q31" s="97"/>
    </row>
    <row r="32" spans="1:17" ht="27" customHeight="1" x14ac:dyDescent="0.15">
      <c r="A32" s="127"/>
      <c r="B32" s="42">
        <f>D31</f>
        <v>10</v>
      </c>
      <c r="C32" s="39" t="s">
        <v>13</v>
      </c>
      <c r="D32" s="39">
        <f>B32+1</f>
        <v>11</v>
      </c>
      <c r="E32" s="35" t="s">
        <v>12</v>
      </c>
      <c r="F32" s="36"/>
      <c r="G32" s="45"/>
      <c r="H32" s="45"/>
      <c r="I32" s="110"/>
      <c r="J32" s="42">
        <v>10</v>
      </c>
      <c r="K32" s="39" t="s">
        <v>14</v>
      </c>
      <c r="L32" s="34"/>
      <c r="M32" s="35" t="s">
        <v>15</v>
      </c>
      <c r="N32" s="36"/>
      <c r="O32" s="36"/>
      <c r="P32" s="84">
        <f>L32*N29</f>
        <v>0</v>
      </c>
      <c r="Q32" s="97"/>
    </row>
    <row r="33" spans="1:17" ht="27" customHeight="1" thickBot="1" x14ac:dyDescent="0.2">
      <c r="A33" s="128"/>
      <c r="B33" s="46">
        <f>D32</f>
        <v>11</v>
      </c>
      <c r="C33" s="47" t="s">
        <v>16</v>
      </c>
      <c r="D33" s="47"/>
      <c r="E33" s="48"/>
      <c r="F33" s="49"/>
      <c r="G33" s="50"/>
      <c r="H33" s="50"/>
      <c r="I33" s="111"/>
      <c r="J33" s="46">
        <v>11</v>
      </c>
      <c r="K33" s="47" t="s">
        <v>18</v>
      </c>
      <c r="L33" s="51"/>
      <c r="M33" s="48" t="s">
        <v>15</v>
      </c>
      <c r="N33" s="49"/>
      <c r="O33" s="49"/>
      <c r="P33" s="89">
        <f>L33*N29</f>
        <v>0</v>
      </c>
      <c r="Q33" s="98"/>
    </row>
    <row r="34" spans="1:17" s="33" customFormat="1" ht="27" customHeight="1" thickBot="1" x14ac:dyDescent="0.2">
      <c r="A34" s="52"/>
      <c r="B34" s="29"/>
      <c r="C34" s="29"/>
      <c r="D34" s="29"/>
      <c r="E34" s="29"/>
      <c r="F34" s="53"/>
      <c r="G34" s="29"/>
      <c r="H34" s="29"/>
      <c r="I34" s="53"/>
      <c r="J34" s="29"/>
      <c r="K34" s="29"/>
      <c r="L34" s="29"/>
      <c r="M34" s="29"/>
      <c r="N34" s="29"/>
      <c r="O34" s="29"/>
      <c r="P34" s="30"/>
      <c r="Q34" s="30"/>
    </row>
    <row r="35" spans="1:17" ht="27" customHeight="1" x14ac:dyDescent="0.15">
      <c r="A35" s="106" t="s">
        <v>22</v>
      </c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9" t="s">
        <v>66</v>
      </c>
      <c r="M35" s="109"/>
      <c r="N35" s="101" t="s">
        <v>31</v>
      </c>
      <c r="O35" s="99"/>
      <c r="P35" s="101" t="s">
        <v>38</v>
      </c>
      <c r="Q35" s="102"/>
    </row>
    <row r="36" spans="1:17" ht="27" customHeight="1" x14ac:dyDescent="0.15">
      <c r="A36" s="93" t="s">
        <v>19</v>
      </c>
      <c r="B36" s="41"/>
      <c r="C36" s="39" t="s">
        <v>13</v>
      </c>
      <c r="D36" s="41"/>
      <c r="E36" s="35" t="s">
        <v>12</v>
      </c>
      <c r="F36" s="36"/>
      <c r="G36" s="36"/>
      <c r="H36" s="36"/>
      <c r="I36" s="36"/>
      <c r="J36" s="45"/>
      <c r="K36" s="45"/>
      <c r="L36" s="29"/>
      <c r="M36" s="36"/>
      <c r="N36" s="43">
        <f>'入力表（長時間預かり）'!N32</f>
        <v>0</v>
      </c>
      <c r="O36" s="39" t="s">
        <v>21</v>
      </c>
      <c r="P36" s="67" t="s">
        <v>30</v>
      </c>
      <c r="Q36" s="31" t="s">
        <v>28</v>
      </c>
    </row>
    <row r="37" spans="1:17" ht="27" customHeight="1" x14ac:dyDescent="0.15">
      <c r="A37" s="127" t="s">
        <v>17</v>
      </c>
      <c r="B37" s="43">
        <f>B36</f>
        <v>0</v>
      </c>
      <c r="C37" s="39" t="s">
        <v>13</v>
      </c>
      <c r="D37" s="44">
        <f>B37+9</f>
        <v>9</v>
      </c>
      <c r="E37" s="35" t="s">
        <v>68</v>
      </c>
      <c r="F37" s="36"/>
      <c r="G37" s="45"/>
      <c r="H37" s="45"/>
      <c r="I37" s="110" t="s">
        <v>44</v>
      </c>
      <c r="J37" s="42">
        <v>8</v>
      </c>
      <c r="K37" s="39" t="s">
        <v>20</v>
      </c>
      <c r="L37" s="34"/>
      <c r="M37" s="35" t="s">
        <v>15</v>
      </c>
      <c r="N37" s="36"/>
      <c r="O37" s="36"/>
      <c r="P37" s="38">
        <f>L37*N36</f>
        <v>0</v>
      </c>
      <c r="Q37" s="97">
        <f>SUM(P37:P40)</f>
        <v>0</v>
      </c>
    </row>
    <row r="38" spans="1:17" ht="27" customHeight="1" x14ac:dyDescent="0.15">
      <c r="A38" s="127"/>
      <c r="B38" s="42">
        <f>D37</f>
        <v>9</v>
      </c>
      <c r="C38" s="39" t="s">
        <v>13</v>
      </c>
      <c r="D38" s="39">
        <f>B38+1</f>
        <v>10</v>
      </c>
      <c r="E38" s="35" t="s">
        <v>12</v>
      </c>
      <c r="F38" s="36"/>
      <c r="G38" s="45"/>
      <c r="H38" s="45"/>
      <c r="I38" s="110"/>
      <c r="J38" s="42">
        <v>9</v>
      </c>
      <c r="K38" s="39" t="s">
        <v>14</v>
      </c>
      <c r="L38" s="34"/>
      <c r="M38" s="35" t="s">
        <v>15</v>
      </c>
      <c r="N38" s="36"/>
      <c r="O38" s="36"/>
      <c r="P38" s="86">
        <f>L38*N36</f>
        <v>0</v>
      </c>
      <c r="Q38" s="97"/>
    </row>
    <row r="39" spans="1:17" ht="27" customHeight="1" x14ac:dyDescent="0.15">
      <c r="A39" s="127"/>
      <c r="B39" s="42">
        <f>D38</f>
        <v>10</v>
      </c>
      <c r="C39" s="39" t="s">
        <v>13</v>
      </c>
      <c r="D39" s="39">
        <f>B39+1</f>
        <v>11</v>
      </c>
      <c r="E39" s="35" t="s">
        <v>12</v>
      </c>
      <c r="F39" s="36"/>
      <c r="G39" s="45"/>
      <c r="H39" s="45"/>
      <c r="I39" s="110"/>
      <c r="J39" s="42">
        <v>10</v>
      </c>
      <c r="K39" s="39" t="s">
        <v>14</v>
      </c>
      <c r="L39" s="34"/>
      <c r="M39" s="35" t="s">
        <v>15</v>
      </c>
      <c r="N39" s="36"/>
      <c r="O39" s="36"/>
      <c r="P39" s="84">
        <f>L39*N36</f>
        <v>0</v>
      </c>
      <c r="Q39" s="97"/>
    </row>
    <row r="40" spans="1:17" ht="27" customHeight="1" thickBot="1" x14ac:dyDescent="0.2">
      <c r="A40" s="128"/>
      <c r="B40" s="46">
        <f>D39</f>
        <v>11</v>
      </c>
      <c r="C40" s="47" t="s">
        <v>16</v>
      </c>
      <c r="D40" s="47"/>
      <c r="E40" s="48"/>
      <c r="F40" s="49"/>
      <c r="G40" s="50"/>
      <c r="H40" s="50"/>
      <c r="I40" s="111"/>
      <c r="J40" s="46">
        <v>11</v>
      </c>
      <c r="K40" s="47" t="s">
        <v>18</v>
      </c>
      <c r="L40" s="51"/>
      <c r="M40" s="48" t="s">
        <v>15</v>
      </c>
      <c r="N40" s="49"/>
      <c r="O40" s="49"/>
      <c r="P40" s="89">
        <f>L40*N36</f>
        <v>0</v>
      </c>
      <c r="Q40" s="98"/>
    </row>
    <row r="41" spans="1:17" ht="27" customHeight="1" x14ac:dyDescent="0.15"/>
  </sheetData>
  <mergeCells count="42">
    <mergeCell ref="P5:Q5"/>
    <mergeCell ref="A1:Q1"/>
    <mergeCell ref="A4:K4"/>
    <mergeCell ref="L4:M4"/>
    <mergeCell ref="N4:O4"/>
    <mergeCell ref="P4:Q4"/>
    <mergeCell ref="A7:K7"/>
    <mergeCell ref="L7:M7"/>
    <mergeCell ref="N7:O7"/>
    <mergeCell ref="P7:Q7"/>
    <mergeCell ref="A9:A12"/>
    <mergeCell ref="F9:F12"/>
    <mergeCell ref="I9:I12"/>
    <mergeCell ref="Q9:Q12"/>
    <mergeCell ref="A14:K14"/>
    <mergeCell ref="L14:M14"/>
    <mergeCell ref="N14:O14"/>
    <mergeCell ref="P14:Q14"/>
    <mergeCell ref="A16:A19"/>
    <mergeCell ref="I16:I19"/>
    <mergeCell ref="Q16:Q19"/>
    <mergeCell ref="A21:K21"/>
    <mergeCell ref="L21:M21"/>
    <mergeCell ref="N21:O21"/>
    <mergeCell ref="P21:Q21"/>
    <mergeCell ref="A23:A26"/>
    <mergeCell ref="I23:I26"/>
    <mergeCell ref="Q23:Q26"/>
    <mergeCell ref="A28:K28"/>
    <mergeCell ref="L28:M28"/>
    <mergeCell ref="N28:O28"/>
    <mergeCell ref="P28:Q28"/>
    <mergeCell ref="A30:A33"/>
    <mergeCell ref="I30:I33"/>
    <mergeCell ref="Q30:Q33"/>
    <mergeCell ref="A35:K35"/>
    <mergeCell ref="L35:M35"/>
    <mergeCell ref="N35:O35"/>
    <mergeCell ref="P35:Q35"/>
    <mergeCell ref="A37:A40"/>
    <mergeCell ref="I37:I40"/>
    <mergeCell ref="Q37:Q40"/>
  </mergeCells>
  <phoneticPr fontId="1"/>
  <printOptions horizontalCentered="1"/>
  <pageMargins left="0.31496062992125984" right="0.11811023622047245" top="0.55118110236220474" bottom="0.74803149606299213" header="0.31496062992125984" footer="0.31496062992125984"/>
  <pageSetup paperSize="9" scale="5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view="pageBreakPreview" zoomScale="75" zoomScaleNormal="100" zoomScaleSheetLayoutView="75" workbookViewId="0">
      <selection activeCell="L24" sqref="L24"/>
    </sheetView>
  </sheetViews>
  <sheetFormatPr defaultRowHeight="13.5" x14ac:dyDescent="0.15"/>
  <cols>
    <col min="1" max="1" width="18.25" style="1" customWidth="1"/>
    <col min="2" max="2" width="10.125" style="1" customWidth="1"/>
    <col min="3" max="12" width="19.5" style="1" customWidth="1"/>
    <col min="13" max="13" width="14.625" style="1" customWidth="1"/>
    <col min="14" max="14" width="9" style="1"/>
    <col min="15" max="15" width="11.5" style="1" bestFit="1" customWidth="1"/>
    <col min="16" max="16" width="10" style="1" bestFit="1" customWidth="1"/>
    <col min="17" max="16384" width="9" style="1"/>
  </cols>
  <sheetData>
    <row r="1" spans="1:13" ht="32.25" customHeight="1" x14ac:dyDescent="0.15">
      <c r="A1" s="133" t="s">
        <v>71</v>
      </c>
      <c r="B1" s="133"/>
      <c r="C1" s="133"/>
      <c r="D1" s="133"/>
      <c r="E1" s="133"/>
      <c r="F1" s="133"/>
      <c r="G1" s="133"/>
      <c r="H1" s="133"/>
      <c r="I1" s="133"/>
      <c r="J1" s="66"/>
      <c r="K1" s="66"/>
      <c r="L1" s="66"/>
      <c r="M1" s="66"/>
    </row>
    <row r="2" spans="1:13" ht="54" customHeight="1" thickBot="1" x14ac:dyDescent="0.2">
      <c r="A2" s="2"/>
      <c r="B2" s="3"/>
      <c r="C2" s="134" t="s">
        <v>60</v>
      </c>
      <c r="D2" s="134"/>
      <c r="E2" s="134"/>
      <c r="F2" s="134"/>
      <c r="G2" s="134"/>
      <c r="H2" s="134"/>
      <c r="I2" s="134"/>
      <c r="J2" s="134"/>
    </row>
    <row r="3" spans="1:13" ht="27" customHeight="1" x14ac:dyDescent="0.15">
      <c r="A3" s="135" t="s">
        <v>55</v>
      </c>
      <c r="B3" s="136"/>
      <c r="C3" s="129" t="s">
        <v>9</v>
      </c>
      <c r="D3" s="129" t="s">
        <v>8</v>
      </c>
      <c r="E3" s="129" t="s">
        <v>29</v>
      </c>
      <c r="F3" s="129" t="s">
        <v>24</v>
      </c>
      <c r="G3" s="129" t="s">
        <v>25</v>
      </c>
      <c r="H3" s="129" t="s">
        <v>0</v>
      </c>
      <c r="I3" s="131" t="s">
        <v>4</v>
      </c>
    </row>
    <row r="4" spans="1:13" ht="27" customHeight="1" thickBot="1" x14ac:dyDescent="0.2">
      <c r="A4" s="137"/>
      <c r="B4" s="138"/>
      <c r="C4" s="130"/>
      <c r="D4" s="130"/>
      <c r="E4" s="130"/>
      <c r="F4" s="130"/>
      <c r="G4" s="130"/>
      <c r="H4" s="130"/>
      <c r="I4" s="132"/>
    </row>
    <row r="5" spans="1:13" ht="27" customHeight="1" x14ac:dyDescent="0.15">
      <c r="A5" s="85" t="s">
        <v>61</v>
      </c>
      <c r="B5" s="13">
        <f>IF('入力表（長時間預かり）'!P38=0,0,IF('入力表（長時間預かり）'!P38&gt;2000,400,ROUNDDOWN(1600000/'入力表（長時間預かり）'!P38-400,-1)))</f>
        <v>0</v>
      </c>
      <c r="C5" s="14">
        <f>B5*'入力表（長時間預かり）'!Q9</f>
        <v>0</v>
      </c>
      <c r="D5" s="61"/>
      <c r="E5" s="61">
        <f>B5*'入力表（長時間預かり）'!Q15</f>
        <v>0</v>
      </c>
      <c r="F5" s="61">
        <f>B5*'入力表（長時間預かり）'!Q21</f>
        <v>0</v>
      </c>
      <c r="G5" s="61">
        <f>B5*'入力表（長時間預かり）'!Q27</f>
        <v>0</v>
      </c>
      <c r="H5" s="9">
        <f>800*'入力表（長時間預かり）'!Q33</f>
        <v>0</v>
      </c>
      <c r="I5" s="12">
        <f>SUM(C5:H5)</f>
        <v>0</v>
      </c>
    </row>
    <row r="6" spans="1:13" ht="27" customHeight="1" x14ac:dyDescent="0.15">
      <c r="A6" s="90" t="s">
        <v>45</v>
      </c>
      <c r="B6" s="8">
        <v>100</v>
      </c>
      <c r="C6" s="10">
        <f>B6*'入力表（長時間預かり）'!P9</f>
        <v>0</v>
      </c>
      <c r="D6" s="62">
        <f>B6*'入力表（長時間預かり）'!P5</f>
        <v>0</v>
      </c>
      <c r="E6" s="62">
        <f>B6*'入力表（長時間預かり）'!P15</f>
        <v>0</v>
      </c>
      <c r="F6" s="62">
        <f>B6*'入力表（長時間預かり）'!P21</f>
        <v>0</v>
      </c>
      <c r="G6" s="62">
        <f>B6*'入力表（長時間預かり）'!P27</f>
        <v>0</v>
      </c>
      <c r="H6" s="4">
        <f>B6*'入力表（長時間預かり）'!P33</f>
        <v>0</v>
      </c>
      <c r="I6" s="11">
        <f t="shared" ref="I6:I8" si="0">SUM(C6:H6)</f>
        <v>0</v>
      </c>
    </row>
    <row r="7" spans="1:13" ht="27" customHeight="1" x14ac:dyDescent="0.15">
      <c r="A7" s="87" t="s">
        <v>46</v>
      </c>
      <c r="B7" s="8">
        <v>200</v>
      </c>
      <c r="C7" s="10">
        <f>B7*'入力表（長時間預かり）'!P10</f>
        <v>0</v>
      </c>
      <c r="D7" s="62"/>
      <c r="E7" s="62">
        <f>B7*'入力表（長時間預かり）'!P16</f>
        <v>0</v>
      </c>
      <c r="F7" s="62">
        <f>B7*'入力表（長時間預かり）'!P22</f>
        <v>0</v>
      </c>
      <c r="G7" s="62">
        <f>B7*'入力表（長時間預かり）'!P28</f>
        <v>0</v>
      </c>
      <c r="H7" s="4">
        <f>B7*'入力表（長時間預かり）'!P34</f>
        <v>0</v>
      </c>
      <c r="I7" s="11">
        <f t="shared" si="0"/>
        <v>0</v>
      </c>
    </row>
    <row r="8" spans="1:13" ht="27" customHeight="1" thickBot="1" x14ac:dyDescent="0.2">
      <c r="A8" s="88" t="s">
        <v>47</v>
      </c>
      <c r="B8" s="8">
        <v>300</v>
      </c>
      <c r="C8" s="10">
        <f>B8*'入力表（長時間預かり）'!P11</f>
        <v>0</v>
      </c>
      <c r="D8" s="62"/>
      <c r="E8" s="62">
        <f>B8*'入力表（長時間預かり）'!P17</f>
        <v>0</v>
      </c>
      <c r="F8" s="62">
        <f>B8*'入力表（長時間預かり）'!P23</f>
        <v>0</v>
      </c>
      <c r="G8" s="62">
        <f>B8*'入力表（長時間預かり）'!P29</f>
        <v>0</v>
      </c>
      <c r="H8" s="4">
        <f>B8*'入力表（長時間預かり）'!P35</f>
        <v>0</v>
      </c>
      <c r="I8" s="11">
        <f t="shared" si="0"/>
        <v>0</v>
      </c>
    </row>
    <row r="9" spans="1:13" ht="27" customHeight="1" thickBot="1" x14ac:dyDescent="0.2">
      <c r="A9" s="139" t="s">
        <v>51</v>
      </c>
      <c r="B9" s="140"/>
      <c r="C9" s="21">
        <f t="shared" ref="C9:G9" si="1">SUM(C5:C8)</f>
        <v>0</v>
      </c>
      <c r="D9" s="69">
        <f t="shared" si="1"/>
        <v>0</v>
      </c>
      <c r="E9" s="68">
        <f t="shared" si="1"/>
        <v>0</v>
      </c>
      <c r="F9" s="68">
        <f t="shared" si="1"/>
        <v>0</v>
      </c>
      <c r="G9" s="68">
        <f t="shared" si="1"/>
        <v>0</v>
      </c>
      <c r="H9" s="22">
        <f>SUM(H5:H8)</f>
        <v>0</v>
      </c>
      <c r="I9" s="23">
        <f>SUM(C9:H9)</f>
        <v>0</v>
      </c>
    </row>
    <row r="10" spans="1:13" ht="27" customHeight="1" thickBot="1" x14ac:dyDescent="0.2">
      <c r="A10" s="91" t="s">
        <v>62</v>
      </c>
      <c r="B10" s="19">
        <v>500</v>
      </c>
      <c r="C10" s="18">
        <f>IF(AND(SUM('入力表（長時間預かり）'!N38:N39)&gt;=200,SUM('入力表（長時間預かり）'!P9:P11)&gt;0),試算結果!B10*SUM('入力表（長時間預かり）'!P9:P11),0)</f>
        <v>0</v>
      </c>
      <c r="D10" s="63">
        <f>IF(AND(SUM('入力表（長時間預かり）'!N38:N39)&gt;=200,'入力表（長時間預かり）'!P5&gt;0),試算結果!B10*'入力表（長時間預かり）'!P5,0)</f>
        <v>0</v>
      </c>
      <c r="E10" s="63">
        <f>IF(AND(SUM('入力表（長時間預かり）'!N38:N39)&gt;=200,SUM('入力表（長時間預かり）'!P15:P17)&gt;0),試算結果!B10*SUM('入力表（長時間預かり）'!P15:P17),0)</f>
        <v>0</v>
      </c>
      <c r="F10" s="63">
        <f>IF(AND(SUM('入力表（長時間預かり）'!N38:N39)&gt;=200,SUM('入力表（長時間預かり）'!P21:P23)&gt;0),試算結果!B10*SUM('入力表（長時間預かり）'!P21:P23),0)</f>
        <v>0</v>
      </c>
      <c r="G10" s="63">
        <f>IF(AND(SUM('入力表（長時間預かり）'!N38:N39)&gt;=200,SUM('入力表（長時間預かり）'!P27:P29)&gt;0),試算結果!B10*SUM('入力表（長時間預かり）'!P27:P29),0)</f>
        <v>0</v>
      </c>
      <c r="H10" s="24">
        <f>IF(AND(SUM('入力表（長時間預かり）'!N38:N39)&gt;=200,SUM('入力表（長時間預かり）'!P33:P35)&gt;0),試算結果!B10*SUM('入力表（長時間預かり）'!P33:P35),0)</f>
        <v>0</v>
      </c>
      <c r="I10" s="20">
        <f>SUM(C10:H10)</f>
        <v>0</v>
      </c>
    </row>
    <row r="11" spans="1:13" ht="27" customHeight="1" thickBot="1" x14ac:dyDescent="0.2">
      <c r="A11" s="145" t="s">
        <v>49</v>
      </c>
      <c r="B11" s="146"/>
      <c r="C11" s="25">
        <f>SUM(C9:C10)</f>
        <v>0</v>
      </c>
      <c r="D11" s="70">
        <f t="shared" ref="D11:H11" si="2">SUM(D9:D10)</f>
        <v>0</v>
      </c>
      <c r="E11" s="70">
        <f t="shared" si="2"/>
        <v>0</v>
      </c>
      <c r="F11" s="70">
        <f t="shared" si="2"/>
        <v>0</v>
      </c>
      <c r="G11" s="64">
        <f t="shared" si="2"/>
        <v>0</v>
      </c>
      <c r="H11" s="22">
        <f t="shared" si="2"/>
        <v>0</v>
      </c>
      <c r="I11" s="23">
        <f>SUM(C11:H11)</f>
        <v>0</v>
      </c>
    </row>
    <row r="12" spans="1:13" ht="27" customHeight="1" x14ac:dyDescent="0.15">
      <c r="A12" s="135" t="s">
        <v>56</v>
      </c>
      <c r="B12" s="136"/>
      <c r="C12" s="129" t="s">
        <v>9</v>
      </c>
      <c r="D12" s="129" t="s">
        <v>8</v>
      </c>
      <c r="E12" s="129" t="s">
        <v>29</v>
      </c>
      <c r="F12" s="129" t="s">
        <v>24</v>
      </c>
      <c r="G12" s="129" t="s">
        <v>25</v>
      </c>
      <c r="H12" s="129" t="s">
        <v>0</v>
      </c>
      <c r="I12" s="131" t="s">
        <v>4</v>
      </c>
    </row>
    <row r="13" spans="1:13" ht="27" customHeight="1" thickBot="1" x14ac:dyDescent="0.2">
      <c r="A13" s="137"/>
      <c r="B13" s="138"/>
      <c r="C13" s="130"/>
      <c r="D13" s="130"/>
      <c r="E13" s="130"/>
      <c r="F13" s="130"/>
      <c r="G13" s="130"/>
      <c r="H13" s="130"/>
      <c r="I13" s="132"/>
    </row>
    <row r="14" spans="1:13" ht="27" customHeight="1" x14ac:dyDescent="0.15">
      <c r="A14" s="85" t="s">
        <v>61</v>
      </c>
      <c r="B14" s="13">
        <f>IF('入力表（長時間預かり）'!P38=0,0,IF('入力表（長時間預かり）'!P38&gt;2000,400,ROUNDDOWN(1600000/'入力表（長時間預かり）'!P38-400,-1)))</f>
        <v>0</v>
      </c>
      <c r="C14" s="14">
        <f>B14*'入力表 (スポット利用)'!Q9</f>
        <v>0</v>
      </c>
      <c r="D14" s="61"/>
      <c r="E14" s="61">
        <f>B14*'入力表 (スポット利用)'!Q16</f>
        <v>0</v>
      </c>
      <c r="F14" s="61">
        <f>B14*'入力表 (スポット利用)'!Q23</f>
        <v>0</v>
      </c>
      <c r="G14" s="61">
        <f>B14*'入力表 (スポット利用)'!Q30</f>
        <v>0</v>
      </c>
      <c r="H14" s="9">
        <f>800*'入力表 (スポット利用)'!Q37</f>
        <v>0</v>
      </c>
      <c r="I14" s="12">
        <f>SUM(C14:H14)</f>
        <v>0</v>
      </c>
    </row>
    <row r="15" spans="1:13" ht="27" customHeight="1" x14ac:dyDescent="0.15">
      <c r="A15" s="90" t="s">
        <v>45</v>
      </c>
      <c r="B15" s="8">
        <v>100</v>
      </c>
      <c r="C15" s="10">
        <f>B15*'入力表 (スポット利用)'!P10</f>
        <v>0</v>
      </c>
      <c r="D15" s="62">
        <f>B15*'入力表 (スポット利用)'!P5</f>
        <v>0</v>
      </c>
      <c r="E15" s="62">
        <f>B15*'入力表 (スポット利用)'!P17</f>
        <v>0</v>
      </c>
      <c r="F15" s="62">
        <f>B15*'入力表 (スポット利用)'!P24</f>
        <v>0</v>
      </c>
      <c r="G15" s="62">
        <f>B15*'入力表 (スポット利用)'!P31</f>
        <v>0</v>
      </c>
      <c r="H15" s="4">
        <f>B15*'入力表 (スポット利用)'!P38</f>
        <v>0</v>
      </c>
      <c r="I15" s="11">
        <f t="shared" ref="I15:I17" si="3">SUM(C15:H15)</f>
        <v>0</v>
      </c>
    </row>
    <row r="16" spans="1:13" ht="27" customHeight="1" x14ac:dyDescent="0.15">
      <c r="A16" s="87" t="s">
        <v>46</v>
      </c>
      <c r="B16" s="8">
        <v>200</v>
      </c>
      <c r="C16" s="10">
        <f>B16*'入力表 (スポット利用)'!P11</f>
        <v>0</v>
      </c>
      <c r="D16" s="62"/>
      <c r="E16" s="62">
        <f>B16*'入力表 (スポット利用)'!P18</f>
        <v>0</v>
      </c>
      <c r="F16" s="62">
        <f>B16*'入力表 (スポット利用)'!P25</f>
        <v>0</v>
      </c>
      <c r="G16" s="62">
        <f>B16*'入力表 (スポット利用)'!P32</f>
        <v>0</v>
      </c>
      <c r="H16" s="4">
        <f>B16*'入力表 (スポット利用)'!P39</f>
        <v>0</v>
      </c>
      <c r="I16" s="11">
        <f t="shared" si="3"/>
        <v>0</v>
      </c>
    </row>
    <row r="17" spans="1:14" ht="27" customHeight="1" thickBot="1" x14ac:dyDescent="0.2">
      <c r="A17" s="88" t="s">
        <v>47</v>
      </c>
      <c r="B17" s="8">
        <v>300</v>
      </c>
      <c r="C17" s="10">
        <f>B17*'入力表 (スポット利用)'!P12</f>
        <v>0</v>
      </c>
      <c r="D17" s="62"/>
      <c r="E17" s="62">
        <f>B17*'入力表 (スポット利用)'!P19</f>
        <v>0</v>
      </c>
      <c r="F17" s="62">
        <f>B17*'入力表 (スポット利用)'!P26</f>
        <v>0</v>
      </c>
      <c r="G17" s="62">
        <f>B17*'入力表 (スポット利用)'!P33</f>
        <v>0</v>
      </c>
      <c r="H17" s="4">
        <f>B17*'入力表 (スポット利用)'!P40</f>
        <v>0</v>
      </c>
      <c r="I17" s="11">
        <f t="shared" si="3"/>
        <v>0</v>
      </c>
    </row>
    <row r="18" spans="1:14" ht="27" customHeight="1" thickBot="1" x14ac:dyDescent="0.2">
      <c r="A18" s="139" t="s">
        <v>52</v>
      </c>
      <c r="B18" s="151"/>
      <c r="C18" s="21">
        <f t="shared" ref="C18:H18" si="4">SUM(C14:C17)</f>
        <v>0</v>
      </c>
      <c r="D18" s="69">
        <f t="shared" si="4"/>
        <v>0</v>
      </c>
      <c r="E18" s="68">
        <f t="shared" si="4"/>
        <v>0</v>
      </c>
      <c r="F18" s="68">
        <f t="shared" si="4"/>
        <v>0</v>
      </c>
      <c r="G18" s="68">
        <f t="shared" si="4"/>
        <v>0</v>
      </c>
      <c r="H18" s="22">
        <f t="shared" si="4"/>
        <v>0</v>
      </c>
      <c r="I18" s="23">
        <f>SUM(C18:H18)</f>
        <v>0</v>
      </c>
    </row>
    <row r="19" spans="1:14" ht="27" customHeight="1" thickBot="1" x14ac:dyDescent="0.2">
      <c r="A19" s="145" t="s">
        <v>57</v>
      </c>
      <c r="B19" s="146"/>
      <c r="C19" s="25">
        <f>C11+C18</f>
        <v>0</v>
      </c>
      <c r="D19" s="70">
        <f>D11+D18</f>
        <v>0</v>
      </c>
      <c r="E19" s="70">
        <f t="shared" ref="E19:I19" si="5">E11+E18</f>
        <v>0</v>
      </c>
      <c r="F19" s="70">
        <f t="shared" si="5"/>
        <v>0</v>
      </c>
      <c r="G19" s="70">
        <f t="shared" si="5"/>
        <v>0</v>
      </c>
      <c r="H19" s="70">
        <f t="shared" si="5"/>
        <v>0</v>
      </c>
      <c r="I19" s="70">
        <f t="shared" si="5"/>
        <v>0</v>
      </c>
    </row>
    <row r="20" spans="1:14" ht="27" customHeight="1" x14ac:dyDescent="0.15">
      <c r="A20" s="5"/>
      <c r="B20" s="5"/>
      <c r="C20" s="6"/>
      <c r="D20" s="6"/>
      <c r="E20" s="6"/>
      <c r="F20" s="6"/>
      <c r="G20" s="6"/>
      <c r="H20" s="7"/>
      <c r="I20" s="7"/>
    </row>
    <row r="21" spans="1:14" ht="27" customHeight="1" thickBot="1" x14ac:dyDescent="0.2">
      <c r="A21" s="79" t="s">
        <v>40</v>
      </c>
      <c r="B21" s="5"/>
      <c r="C21" s="6"/>
      <c r="D21" s="6"/>
      <c r="E21" s="6"/>
      <c r="F21" s="6"/>
      <c r="G21" s="6"/>
      <c r="H21" s="7"/>
      <c r="I21" s="7"/>
      <c r="K21" s="65"/>
      <c r="L21" s="65"/>
      <c r="M21" s="65"/>
    </row>
    <row r="22" spans="1:14" ht="27" customHeight="1" x14ac:dyDescent="0.15">
      <c r="A22" s="147" t="s">
        <v>5</v>
      </c>
      <c r="B22" s="148"/>
      <c r="C22" s="174" t="s">
        <v>65</v>
      </c>
      <c r="D22" s="169" t="s">
        <v>4</v>
      </c>
      <c r="E22" s="6"/>
      <c r="F22" s="156" t="s">
        <v>41</v>
      </c>
      <c r="G22" s="157"/>
      <c r="H22" s="7"/>
      <c r="I22" s="7"/>
      <c r="K22" s="65"/>
      <c r="L22" s="65"/>
      <c r="M22" s="65"/>
    </row>
    <row r="23" spans="1:14" ht="27" customHeight="1" thickBot="1" x14ac:dyDescent="0.2">
      <c r="A23" s="149"/>
      <c r="B23" s="150"/>
      <c r="C23" s="175"/>
      <c r="D23" s="170"/>
      <c r="E23" s="6"/>
      <c r="F23" s="82" t="s">
        <v>63</v>
      </c>
      <c r="G23" s="83" t="s">
        <v>42</v>
      </c>
      <c r="H23" s="7"/>
      <c r="I23" s="7"/>
      <c r="K23" s="65"/>
      <c r="L23" s="65"/>
      <c r="M23" s="65"/>
    </row>
    <row r="24" spans="1:14" ht="27" customHeight="1" x14ac:dyDescent="0.15">
      <c r="A24" s="141" t="s">
        <v>6</v>
      </c>
      <c r="B24" s="142"/>
      <c r="C24" s="80">
        <f>SUM('入力表（長時間預かり）'!L9:L11, '入力表 (スポット利用)'!L9:L12)</f>
        <v>0</v>
      </c>
      <c r="D24" s="15">
        <f>IF(OR('入力表（長時間預かり）'!N8&lt;100,C24=0),0,IF(C24&lt;15,800000,IF(C24&gt;29,1200000,1000000)))</f>
        <v>0</v>
      </c>
      <c r="E24" s="6"/>
      <c r="F24" s="152">
        <f>IF(AND('入力表（長時間預かり）'!N8&gt;=170,SUM('入力表（長時間預かり）'!L9:L11,'入力表 (スポット利用)'!L9:L12)&gt;0,'入力表（長時間預かり）'!N14&gt;=8,SUM('入力表（長時間預かり）'!L15:L17,'入力表 (スポット利用)'!L16:L19)&gt;0,'入力表（長時間預かり）'!N20&gt;=21,SUM('入力表（長時間預かり）'!L21:L23,'入力表 (スポット利用)'!L23:L26)&gt;0,'入力表（長時間預かり）'!N26&gt;=6,SUM('入力表（長時間預かり）'!L27:L29,'入力表 (スポット利用)'!L30:L33)&gt;0),3,IF(AND('入力表（長時間預かり）'!N8&gt;=100,SUM('入力表（長時間預かり）'!L9:L11,'入力表 (スポット利用)'!L9:L12)&gt;0,'入力表（長時間預かり）'!N14&gt;=5,SUM('入力表（長時間預かり）'!L15:L17,'入力表 (スポット利用)'!L16:L19)&gt;0,'入力表（長時間預かり）'!N20&gt;=15,SUM('入力表（長時間預かり）'!L21:L23,'入力表 (スポット利用)'!L23:L26)&gt;0,'入力表（長時間預かり）'!N26&gt;=4,SUM('入力表（長時間預かり）'!L27:L29,'入力表 (スポット利用)'!L30:L33)&gt;0),2,1))</f>
        <v>1</v>
      </c>
      <c r="G24" s="154">
        <f>IF(OR('入力表（長時間預かり）'!L11&gt;0,'入力表 (スポット利用)'!L12&gt;0),4,IF(OR('入力表（長時間預かり）'!L10&gt;0,'入力表 (スポット利用)'!L11&gt;0),3,IF(OR('入力表（長時間預かり）'!L9&gt;0,'入力表 (スポット利用)'!L10&gt;0),2,IF('入力表 (スポット利用)'!L9&gt;0,1,0))))</f>
        <v>0</v>
      </c>
      <c r="H24" s="6"/>
      <c r="I24" s="7"/>
      <c r="J24" s="7"/>
      <c r="L24" s="65"/>
      <c r="M24" s="65"/>
      <c r="N24" s="65"/>
    </row>
    <row r="25" spans="1:14" ht="27" customHeight="1" thickBot="1" x14ac:dyDescent="0.2">
      <c r="A25" s="143" t="s">
        <v>7</v>
      </c>
      <c r="B25" s="144"/>
      <c r="C25" s="57">
        <f>SUM('入力表（長時間預かり）'!L9:L11,'入力表 (スポット利用)'!L9:L12)</f>
        <v>0</v>
      </c>
      <c r="D25" s="16">
        <f>IF(OR('入力表（長時間預かり）'!N8&lt;100,C25=0),0,IF(AND(F24=1,C25&lt;15),120000*G24,IF(AND(F24=1,C25&lt;=29,C25&gt;=15),240000*G24,IF(AND(F24=1,C25&gt;29),360000*G24,IF(AND(F24=2,C25&lt;15),140000*G24,IF(AND(F24=2,C25&lt;=29,C25&gt;=15),280000*G24,IF(AND(F24=2,C25&gt;29),420000*G24,IF(AND(F24=3,C25&lt;15),210000*G24,IF(AND(F24=3,C25&lt;=29,C25&gt;=15),420000*G24,IF(AND(F24=3,C25&gt;29),630000*G24))))))))))</f>
        <v>0</v>
      </c>
      <c r="E25" s="6"/>
      <c r="F25" s="153"/>
      <c r="G25" s="155"/>
      <c r="H25" s="6"/>
      <c r="I25" s="7"/>
      <c r="J25" s="7"/>
      <c r="L25" s="65"/>
      <c r="M25" s="65"/>
      <c r="N25" s="65"/>
    </row>
    <row r="26" spans="1:14" ht="27" customHeight="1" x14ac:dyDescent="0.15">
      <c r="A26" s="143" t="s">
        <v>32</v>
      </c>
      <c r="B26" s="144"/>
      <c r="C26" s="57">
        <f>'入力表（長時間預かり）'!L5+'入力表 (スポット利用)'!L5</f>
        <v>0</v>
      </c>
      <c r="D26" s="16">
        <f>IF(OR('入力表（長時間預かり）'!N5&lt;100,C26=0),0,IF(C26&lt;15,200000,IF(C26&gt;29,600000,400000)))</f>
        <v>0</v>
      </c>
      <c r="E26" s="6"/>
      <c r="F26" s="65"/>
      <c r="G26" s="65"/>
      <c r="H26" s="6"/>
      <c r="I26" s="7"/>
      <c r="J26" s="7"/>
      <c r="L26" s="65"/>
      <c r="M26" s="65"/>
      <c r="N26" s="65"/>
    </row>
    <row r="27" spans="1:14" ht="27" customHeight="1" x14ac:dyDescent="0.15">
      <c r="A27" s="143" t="s">
        <v>1</v>
      </c>
      <c r="B27" s="144"/>
      <c r="C27" s="57">
        <f>SUM('入力表（長時間預かり）'!L15:L17,'入力表 (スポット利用)'!L16:L19)</f>
        <v>0</v>
      </c>
      <c r="D27" s="16">
        <f>IF(OR('入力表（長時間預かり）'!N14&lt;5,C27=0),0,IF(AND(F24=1,C27&lt;15),70000,IF(AND(F24=1,C27&lt;=29,C27&gt;=15),140000,IF(AND(F24=1,C27&gt;29),210000,IF(AND(F24=2,C27&lt;15),80000,IF(AND(F24=2,C27&lt;=29,C27&gt;=15),160000,IF(AND(F24=2,C27&gt;29),240000,IF(AND(F24=3,C27&lt;15),120000,IF(AND(F24=3,C27&lt;=29,C27&gt;=15),240000,IF(AND(F24=3,C27&gt;29),360000))))))))))</f>
        <v>0</v>
      </c>
      <c r="E27" s="6"/>
      <c r="F27" s="158" t="s">
        <v>64</v>
      </c>
      <c r="G27" s="158"/>
      <c r="H27" s="158"/>
      <c r="I27" s="7"/>
      <c r="J27" s="7"/>
      <c r="L27" s="65"/>
      <c r="M27" s="65"/>
      <c r="N27" s="65"/>
    </row>
    <row r="28" spans="1:14" ht="27" customHeight="1" x14ac:dyDescent="0.15">
      <c r="A28" s="143" t="s">
        <v>2</v>
      </c>
      <c r="B28" s="144"/>
      <c r="C28" s="57">
        <f>SUM('入力表（長時間預かり）'!L21:L23,'入力表 (スポット利用)'!L23:L26)</f>
        <v>0</v>
      </c>
      <c r="D28" s="16">
        <f>IF(OR('入力表（長時間預かり）'!N20&lt;15,C28=0),0,IF(AND(F24=1,C28&lt;15),130000,IF(AND(F24=1,C28&lt;=29,C28&gt;=15),260000,IF(AND(F24=1,C28&gt;29),390000,IF(AND(F24=2,C28&lt;15),150000,IF(AND(F24=2,C28&lt;=29,C28&gt;=15),300000,IF(AND(F24=2,C28&gt;29),450000,IF(AND(F24=3,C28&lt;15),220000,IF(AND(F24=3,C28&lt;=29,C28&gt;=15),440000,IF(AND(F24=3,C28&gt;29),660000))))))))))</f>
        <v>0</v>
      </c>
      <c r="E28" s="6"/>
      <c r="F28" s="158"/>
      <c r="G28" s="158"/>
      <c r="H28" s="158"/>
      <c r="I28" s="7"/>
      <c r="J28" s="7"/>
      <c r="L28" s="65"/>
      <c r="M28" s="65"/>
      <c r="N28" s="65"/>
    </row>
    <row r="29" spans="1:14" ht="27" customHeight="1" thickBot="1" x14ac:dyDescent="0.2">
      <c r="A29" s="167" t="s">
        <v>3</v>
      </c>
      <c r="B29" s="168"/>
      <c r="C29" s="81">
        <f>SUM('入力表（長時間預かり）'!L27:L29,'入力表 (スポット利用)'!L30:L33)</f>
        <v>0</v>
      </c>
      <c r="D29" s="16">
        <f>IF(OR('入力表（長時間預かり）'!N26&lt;4,C29=0),0,IF(AND(F24=1,C29&lt;15),70000,IF(AND(F24=1,C29&lt;=29,C29&gt;=15),140000,IF(AND(F24=1,C29&gt;29),210000,IF(AND(F24=2,C29&lt;15),80000,IF(AND(F24=2,C29&lt;=29,C29&gt;=15),160000,IF(AND(F24=2,C29&gt;29),240000,IF(AND(F24=3,C29&lt;15),120000,IF(AND(F24=3,C29&lt;=29,C27&gt;=15),240000,IF(AND(F24=3,C29&gt;29),360000))))))))))</f>
        <v>0</v>
      </c>
      <c r="E29" s="6"/>
      <c r="F29" s="158"/>
      <c r="G29" s="158"/>
      <c r="H29" s="158"/>
      <c r="I29" s="7"/>
      <c r="J29" s="7"/>
      <c r="L29" s="65"/>
      <c r="M29" s="65"/>
      <c r="N29" s="65"/>
    </row>
    <row r="30" spans="1:14" ht="27" customHeight="1" thickBot="1" x14ac:dyDescent="0.2">
      <c r="A30" s="171" t="s">
        <v>53</v>
      </c>
      <c r="B30" s="172"/>
      <c r="C30" s="173"/>
      <c r="D30" s="17">
        <f>SUM(D24:D29)</f>
        <v>0</v>
      </c>
      <c r="E30" s="6"/>
      <c r="F30" s="158"/>
      <c r="G30" s="158"/>
      <c r="H30" s="158"/>
      <c r="I30" s="7"/>
      <c r="J30" s="7"/>
      <c r="L30" s="65"/>
      <c r="M30" s="65"/>
      <c r="N30" s="65"/>
    </row>
    <row r="31" spans="1:14" ht="27" customHeight="1" x14ac:dyDescent="0.15">
      <c r="A31" s="5"/>
      <c r="B31" s="5"/>
      <c r="C31" s="6"/>
      <c r="D31" s="6"/>
      <c r="E31" s="6"/>
      <c r="F31" s="6"/>
      <c r="G31" s="6"/>
      <c r="H31" s="7"/>
      <c r="I31" s="7"/>
      <c r="K31" s="65"/>
      <c r="L31" s="65"/>
      <c r="M31" s="65"/>
    </row>
    <row r="32" spans="1:14" ht="27" customHeight="1" thickBot="1" x14ac:dyDescent="0.2">
      <c r="A32" s="5"/>
      <c r="B32" s="5"/>
      <c r="C32" s="6"/>
      <c r="D32" s="6"/>
      <c r="E32" s="6"/>
      <c r="F32" s="6"/>
      <c r="G32" s="6"/>
      <c r="H32" s="7"/>
      <c r="I32" s="7"/>
      <c r="K32" s="65"/>
      <c r="L32" s="65"/>
      <c r="M32" s="65"/>
    </row>
    <row r="33" spans="1:13" ht="27" customHeight="1" x14ac:dyDescent="0.15">
      <c r="A33" s="163" t="s">
        <v>43</v>
      </c>
      <c r="B33" s="164"/>
      <c r="C33" s="164"/>
      <c r="D33" s="165">
        <f>I19-(I9+I18)</f>
        <v>0</v>
      </c>
      <c r="E33" s="166"/>
      <c r="G33" s="65"/>
      <c r="H33" s="65"/>
      <c r="I33" s="65"/>
    </row>
    <row r="34" spans="1:13" ht="27" customHeight="1" thickBot="1" x14ac:dyDescent="0.2">
      <c r="A34" s="159" t="s">
        <v>54</v>
      </c>
      <c r="B34" s="160"/>
      <c r="C34" s="160"/>
      <c r="D34" s="161">
        <f>I19-D30</f>
        <v>0</v>
      </c>
      <c r="E34" s="162"/>
      <c r="G34" s="26"/>
      <c r="H34" s="26"/>
      <c r="I34" s="26"/>
    </row>
    <row r="35" spans="1:13" ht="34.5" customHeight="1" x14ac:dyDescent="0.15">
      <c r="A35" s="27"/>
      <c r="B35" s="27"/>
      <c r="C35" s="27"/>
      <c r="D35" s="27"/>
      <c r="E35" s="27"/>
      <c r="F35" s="27"/>
      <c r="G35" s="27"/>
      <c r="H35" s="28"/>
      <c r="I35" s="28"/>
      <c r="K35" s="26"/>
      <c r="L35" s="26"/>
      <c r="M35" s="26"/>
    </row>
    <row r="41" spans="1:13" ht="13.5" customHeight="1" x14ac:dyDescent="0.15"/>
  </sheetData>
  <mergeCells count="40">
    <mergeCell ref="F24:F25"/>
    <mergeCell ref="G24:G25"/>
    <mergeCell ref="F22:G22"/>
    <mergeCell ref="F27:H30"/>
    <mergeCell ref="A34:C34"/>
    <mergeCell ref="D34:E34"/>
    <mergeCell ref="A33:C33"/>
    <mergeCell ref="D33:E33"/>
    <mergeCell ref="A28:B28"/>
    <mergeCell ref="A29:B29"/>
    <mergeCell ref="D22:D23"/>
    <mergeCell ref="A30:C30"/>
    <mergeCell ref="C22:C23"/>
    <mergeCell ref="A9:B9"/>
    <mergeCell ref="A24:B24"/>
    <mergeCell ref="A25:B25"/>
    <mergeCell ref="A27:B27"/>
    <mergeCell ref="A11:B11"/>
    <mergeCell ref="A22:B23"/>
    <mergeCell ref="A26:B26"/>
    <mergeCell ref="A18:B18"/>
    <mergeCell ref="A19:B19"/>
    <mergeCell ref="A12:B13"/>
    <mergeCell ref="D3:D4"/>
    <mergeCell ref="E3:E4"/>
    <mergeCell ref="F3:F4"/>
    <mergeCell ref="G3:G4"/>
    <mergeCell ref="A1:I1"/>
    <mergeCell ref="C2:J2"/>
    <mergeCell ref="A3:B4"/>
    <mergeCell ref="C3:C4"/>
    <mergeCell ref="H3:H4"/>
    <mergeCell ref="I3:I4"/>
    <mergeCell ref="H12:H13"/>
    <mergeCell ref="I12:I13"/>
    <mergeCell ref="C12:C13"/>
    <mergeCell ref="D12:D13"/>
    <mergeCell ref="E12:E13"/>
    <mergeCell ref="F12:F13"/>
    <mergeCell ref="G12:G13"/>
  </mergeCells>
  <phoneticPr fontId="1"/>
  <dataValidations count="1">
    <dataValidation imeMode="halfAlpha" allowBlank="1" showInputMessage="1" showErrorMessage="1" sqref="A22"/>
  </dataValidations>
  <printOptions horizontalCentered="1"/>
  <pageMargins left="0.31496062992125984" right="0.31496062992125984" top="0.35433070866141736" bottom="0.15748031496062992" header="0.31496062992125984" footer="0.31496062992125984"/>
  <pageSetup paperSize="9" scale="64" orientation="landscape" r:id="rId1"/>
  <colBreaks count="1" manualBreakCount="1">
    <brk id="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入力表（長時間預かり）</vt:lpstr>
      <vt:lpstr>入力表 (スポット利用)</vt:lpstr>
      <vt:lpstr>試算結果</vt:lpstr>
      <vt:lpstr>試算結果!Print_Area</vt:lpstr>
    </vt:vector>
  </TitlesOfParts>
  <Company>東京都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2017-02-07T07:35:38Z</cp:lastPrinted>
  <dcterms:created xsi:type="dcterms:W3CDTF">2014-10-15T08:27:09Z</dcterms:created>
  <dcterms:modified xsi:type="dcterms:W3CDTF">2017-02-08T09:01:15Z</dcterms:modified>
</cp:coreProperties>
</file>